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zzia\OneDrive\Bureau\PHASE II COUPE DU MONDE 2023\AOOI-03-GSF-2026-ANEP FLUIDES\"/>
    </mc:Choice>
  </mc:AlternateContent>
  <bookViews>
    <workbookView xWindow="0" yWindow="0" windowWidth="26029" windowHeight="10705" tabRatio="315"/>
  </bookViews>
  <sheets>
    <sheet name="GSF FLUIDES " sheetId="90" r:id="rId1"/>
    <sheet name="8,2 Clim CSF 060923" sheetId="91" state="hidden" r:id="rId2"/>
    <sheet name="9,VRD" sheetId="89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_________________________________R" localSheetId="0">[1]AN2!#REF!</definedName>
    <definedName name="_________________________________R">[1]AN2!#REF!</definedName>
    <definedName name="_______________________________R" localSheetId="0">[2]AN2!#REF!</definedName>
    <definedName name="______________________________MM1" localSheetId="0">[3]AN2!#REF!</definedName>
    <definedName name="______________________________MM1">[3]AN2!#REF!</definedName>
    <definedName name="______________________________R" localSheetId="1">[2]AN2!#REF!</definedName>
    <definedName name="_____________________________nba1">#REF!</definedName>
    <definedName name="_____________________________R" localSheetId="0">[2]AN2!#REF!</definedName>
    <definedName name="_____________________________R">[2]AN2!#REF!</definedName>
    <definedName name="____________________________MM1" localSheetId="0">[4]AN2!#REF!</definedName>
    <definedName name="____________________________NA1" localSheetId="0">'[5] G,O A'!#REF!</definedName>
    <definedName name="____________________________NA1">'[5] G,O A'!#REF!</definedName>
    <definedName name="____________________________NA2" localSheetId="0">'[5] G,O A'!#REF!</definedName>
    <definedName name="____________________________NA2">'[5] G,O A'!#REF!</definedName>
    <definedName name="____________________________NA3" localSheetId="0">'[5] G,O A'!#REF!</definedName>
    <definedName name="____________________________NA3">'[5] G,O A'!#REF!</definedName>
    <definedName name="____________________________NB1">#REF!</definedName>
    <definedName name="____________________________NB2">#REF!</definedName>
    <definedName name="____________________________NB3">#REF!</definedName>
    <definedName name="____________________________R" localSheetId="0">[2]AN2!#REF!</definedName>
    <definedName name="____________________________R">[2]AN2!#REF!</definedName>
    <definedName name="____________________________SB1">#REF!</definedName>
    <definedName name="____________________________SB2">#REF!</definedName>
    <definedName name="____________________________SB3">#REF!</definedName>
    <definedName name="___________________________deb1">#REF!</definedName>
    <definedName name="___________________________dec1">#REF!</definedName>
    <definedName name="___________________________dec2">#REF!</definedName>
    <definedName name="___________________________dec3">#REF!</definedName>
    <definedName name="___________________________dee1">#REF!</definedName>
    <definedName name="___________________________dee2">#REF!</definedName>
    <definedName name="___________________________dee3">#REF!</definedName>
    <definedName name="___________________________MM1" localSheetId="1">[4]AN2!#REF!</definedName>
    <definedName name="___________________________NB1" localSheetId="0">#REF!</definedName>
    <definedName name="___________________________NB2" localSheetId="0">#REF!</definedName>
    <definedName name="___________________________NB3" localSheetId="0">#REF!</definedName>
    <definedName name="___________________________nba1" localSheetId="0">#REF!</definedName>
    <definedName name="___________________________SB1" localSheetId="0">#REF!</definedName>
    <definedName name="___________________________SB2" localSheetId="0">#REF!</definedName>
    <definedName name="___________________________SB3" localSheetId="0">#REF!</definedName>
    <definedName name="__________________________MM1" localSheetId="0">[6]AN2!#REF!</definedName>
    <definedName name="__________________________MM1">[6]AN2!#REF!</definedName>
    <definedName name="__________________________NA1" localSheetId="0">#REF!</definedName>
    <definedName name="__________________________NA2" localSheetId="0">#REF!</definedName>
    <definedName name="__________________________NA3" localSheetId="0">#REF!</definedName>
    <definedName name="__________________________NB1" localSheetId="1">#REF!</definedName>
    <definedName name="__________________________NB2" localSheetId="1">#REF!</definedName>
    <definedName name="__________________________NB3" localSheetId="1">#REF!</definedName>
    <definedName name="__________________________nba1" localSheetId="1">#REF!</definedName>
    <definedName name="__________________________R" localSheetId="0">[2]AN2!#REF!</definedName>
    <definedName name="__________________________R">[2]AN2!#REF!</definedName>
    <definedName name="__________________________SB1" localSheetId="1">#REF!</definedName>
    <definedName name="__________________________SB2" localSheetId="1">#REF!</definedName>
    <definedName name="__________________________SB3" localSheetId="1">#REF!</definedName>
    <definedName name="_________________________deb1" localSheetId="0">#REF!</definedName>
    <definedName name="_________________________dec1" localSheetId="0">#REF!</definedName>
    <definedName name="_________________________dec2" localSheetId="0">#REF!</definedName>
    <definedName name="_________________________dec3" localSheetId="0">#REF!</definedName>
    <definedName name="_________________________dee1" localSheetId="0">#REF!</definedName>
    <definedName name="_________________________dee2" localSheetId="0">#REF!</definedName>
    <definedName name="_________________________dee3" localSheetId="0">#REF!</definedName>
    <definedName name="_________________________MM1" localSheetId="0">[6]AN2!#REF!</definedName>
    <definedName name="_________________________MM1">[6]AN2!#REF!</definedName>
    <definedName name="_________________________NA1" localSheetId="1">#REF!</definedName>
    <definedName name="_________________________NA2" localSheetId="1">#REF!</definedName>
    <definedName name="_________________________NA3" localSheetId="1">#REF!</definedName>
    <definedName name="_________________________NB1">#REF!</definedName>
    <definedName name="_________________________NB2">#REF!</definedName>
    <definedName name="_________________________NB3">#REF!</definedName>
    <definedName name="_________________________nba1">#REF!</definedName>
    <definedName name="_________________________R" localSheetId="0">[7]AN2!#REF!</definedName>
    <definedName name="_________________________R">[7]AN2!#REF!</definedName>
    <definedName name="_________________________SB1">#REF!</definedName>
    <definedName name="_________________________SB2">#REF!</definedName>
    <definedName name="_________________________SB3">#REF!</definedName>
    <definedName name="________________________deb1" localSheetId="1">#REF!</definedName>
    <definedName name="________________________dec1" localSheetId="1">#REF!</definedName>
    <definedName name="________________________dec2" localSheetId="1">#REF!</definedName>
    <definedName name="________________________dec3" localSheetId="1">#REF!</definedName>
    <definedName name="________________________dee1" localSheetId="1">#REF!</definedName>
    <definedName name="________________________dee2" localSheetId="1">#REF!</definedName>
    <definedName name="________________________dee3" localSheetId="1">#REF!</definedName>
    <definedName name="________________________NA1">#REF!</definedName>
    <definedName name="________________________NA2">#REF!</definedName>
    <definedName name="________________________NA3">#REF!</definedName>
    <definedName name="________________________NB1">#REF!</definedName>
    <definedName name="________________________NB2">#REF!</definedName>
    <definedName name="________________________NB3">#REF!</definedName>
    <definedName name="________________________nba1">#REF!</definedName>
    <definedName name="________________________R" localSheetId="0">[2]AN2!#REF!</definedName>
    <definedName name="________________________R">[2]AN2!#REF!</definedName>
    <definedName name="________________________SB1">#REF!</definedName>
    <definedName name="________________________SB2">#REF!</definedName>
    <definedName name="________________________SB3">#REF!</definedName>
    <definedName name="_______________________deb1">#REF!</definedName>
    <definedName name="_______________________DEB3">#REF!</definedName>
    <definedName name="_______________________deb5">#REF!</definedName>
    <definedName name="_______________________deb6">#REF!</definedName>
    <definedName name="_______________________deb8">#REF!</definedName>
    <definedName name="_______________________dec1">#REF!</definedName>
    <definedName name="_______________________dec2">#REF!</definedName>
    <definedName name="_______________________dec3">#REF!</definedName>
    <definedName name="_______________________dee1">#REF!</definedName>
    <definedName name="_______________________dee2">#REF!</definedName>
    <definedName name="_______________________dee3">#REF!</definedName>
    <definedName name="_______________________MM1" localSheetId="0">[6]AN2!#REF!</definedName>
    <definedName name="_______________________MM1">[6]AN2!#REF!</definedName>
    <definedName name="_______________________NA1">#REF!</definedName>
    <definedName name="_______________________NA2">#REF!</definedName>
    <definedName name="_______________________NA3">#REF!</definedName>
    <definedName name="_______________________R" localSheetId="0">[2]AN2!#REF!</definedName>
    <definedName name="_______________________R">[2]AN2!#REF!</definedName>
    <definedName name="_______________________SEB3">#REF!</definedName>
    <definedName name="_______________________seb5">#REF!</definedName>
    <definedName name="_______________________seb6">#REF!</definedName>
    <definedName name="_______________________seb8">#REF!</definedName>
    <definedName name="______________________deb1">#REF!</definedName>
    <definedName name="______________________DEB3" localSheetId="0">#REF!</definedName>
    <definedName name="______________________deb5" localSheetId="0">#REF!</definedName>
    <definedName name="______________________deb6" localSheetId="0">#REF!</definedName>
    <definedName name="______________________deb8" localSheetId="0">#REF!</definedName>
    <definedName name="______________________dec1">#REF!</definedName>
    <definedName name="______________________dec2">#REF!</definedName>
    <definedName name="______________________dec3">#REF!</definedName>
    <definedName name="______________________dee1">#REF!</definedName>
    <definedName name="______________________dee2">#REF!</definedName>
    <definedName name="______________________dee3">#REF!</definedName>
    <definedName name="______________________MM1" localSheetId="0">[8]AN2!#REF!</definedName>
    <definedName name="______________________MM1">[8]AN2!#REF!</definedName>
    <definedName name="______________________NB1">#REF!</definedName>
    <definedName name="______________________NB2">#REF!</definedName>
    <definedName name="______________________NB3">#REF!</definedName>
    <definedName name="______________________nba1">#REF!</definedName>
    <definedName name="______________________R" localSheetId="0">[2]AN2!#REF!</definedName>
    <definedName name="______________________R">[2]AN2!#REF!</definedName>
    <definedName name="______________________SB1">#REF!</definedName>
    <definedName name="______________________SB2">#REF!</definedName>
    <definedName name="______________________SB3">#REF!</definedName>
    <definedName name="______________________SEB3" localSheetId="0">#REF!</definedName>
    <definedName name="______________________seb5" localSheetId="0">#REF!</definedName>
    <definedName name="______________________seb6" localSheetId="0">#REF!</definedName>
    <definedName name="______________________seb8" localSheetId="0">#REF!</definedName>
    <definedName name="_____________________deb1">#REF!</definedName>
    <definedName name="_____________________DEB3" localSheetId="1">#REF!</definedName>
    <definedName name="_____________________deb5" localSheetId="1">#REF!</definedName>
    <definedName name="_____________________deb6" localSheetId="1">#REF!</definedName>
    <definedName name="_____________________deb8" localSheetId="1">#REF!</definedName>
    <definedName name="_____________________dec1">#REF!</definedName>
    <definedName name="_____________________dec2">#REF!</definedName>
    <definedName name="_____________________dec3">#REF!</definedName>
    <definedName name="_____________________dee1">#REF!</definedName>
    <definedName name="_____________________dee2">#REF!</definedName>
    <definedName name="_____________________dee3">#REF!</definedName>
    <definedName name="_____________________MM1" localSheetId="0">[6]AN2!#REF!</definedName>
    <definedName name="_____________________MM1">[6]AN2!#REF!</definedName>
    <definedName name="_____________________NA1">#REF!</definedName>
    <definedName name="_____________________NA2">#REF!</definedName>
    <definedName name="_____________________NA3">#REF!</definedName>
    <definedName name="_____________________NB1">#REF!</definedName>
    <definedName name="_____________________NB2">#REF!</definedName>
    <definedName name="_____________________NB3">#REF!</definedName>
    <definedName name="_____________________nba1">#REF!</definedName>
    <definedName name="_____________________R" localSheetId="0">[2]AN2!#REF!</definedName>
    <definedName name="_____________________R">[2]AN2!#REF!</definedName>
    <definedName name="_____________________SB1">#REF!</definedName>
    <definedName name="_____________________SB2">#REF!</definedName>
    <definedName name="_____________________SB3">#REF!</definedName>
    <definedName name="_____________________SEB3" localSheetId="1">#REF!</definedName>
    <definedName name="_____________________seb5" localSheetId="1">#REF!</definedName>
    <definedName name="_____________________seb6" localSheetId="1">#REF!</definedName>
    <definedName name="_____________________seb8" localSheetId="1">#REF!</definedName>
    <definedName name="____________________deb1">#REF!</definedName>
    <definedName name="____________________DEB3">#REF!</definedName>
    <definedName name="____________________deb5">#REF!</definedName>
    <definedName name="____________________deb6">#REF!</definedName>
    <definedName name="____________________deb8">#REF!</definedName>
    <definedName name="____________________dec1">#REF!</definedName>
    <definedName name="____________________dec2">#REF!</definedName>
    <definedName name="____________________dec3">#REF!</definedName>
    <definedName name="____________________dee1">#REF!</definedName>
    <definedName name="____________________dee2">#REF!</definedName>
    <definedName name="____________________dee3">#REF!</definedName>
    <definedName name="____________________MM1" localSheetId="0">[6]AN2!#REF!</definedName>
    <definedName name="____________________MM1">[6]AN2!#REF!</definedName>
    <definedName name="____________________NA1" localSheetId="0">'[5] G,O A'!#REF!</definedName>
    <definedName name="____________________NA1">'[5] G,O A'!#REF!</definedName>
    <definedName name="____________________NA2" localSheetId="0">'[5] G,O A'!#REF!</definedName>
    <definedName name="____________________NA2">'[5] G,O A'!#REF!</definedName>
    <definedName name="____________________NA3" localSheetId="0">'[5] G,O A'!#REF!</definedName>
    <definedName name="____________________NA3">'[5] G,O A'!#REF!</definedName>
    <definedName name="____________________NB1">#REF!</definedName>
    <definedName name="____________________NB2">#REF!</definedName>
    <definedName name="____________________NB3">#REF!</definedName>
    <definedName name="____________________nba1">#REF!</definedName>
    <definedName name="____________________R" localSheetId="0">[2]AN2!#REF!</definedName>
    <definedName name="____________________R">[2]AN2!#REF!</definedName>
    <definedName name="____________________SB1">#REF!</definedName>
    <definedName name="____________________SB2">#REF!</definedName>
    <definedName name="____________________SB3">#REF!</definedName>
    <definedName name="____________________SEB3">#REF!</definedName>
    <definedName name="____________________seb5">#REF!</definedName>
    <definedName name="____________________seb6">#REF!</definedName>
    <definedName name="____________________seb8">#REF!</definedName>
    <definedName name="___________________deb1">#REF!</definedName>
    <definedName name="___________________DEB3">#REF!</definedName>
    <definedName name="___________________deb5">#REF!</definedName>
    <definedName name="___________________deb6">#REF!</definedName>
    <definedName name="___________________deb8">#REF!</definedName>
    <definedName name="___________________dec1">#REF!</definedName>
    <definedName name="___________________dec2">#REF!</definedName>
    <definedName name="___________________dec3">#REF!</definedName>
    <definedName name="___________________dee1">#REF!</definedName>
    <definedName name="___________________dee2">#REF!</definedName>
    <definedName name="___________________dee3">#REF!</definedName>
    <definedName name="___________________MM1" localSheetId="0">[6]AN2!#REF!</definedName>
    <definedName name="___________________MM1">[6]AN2!#REF!</definedName>
    <definedName name="___________________NA1">#REF!</definedName>
    <definedName name="___________________NA2">#REF!</definedName>
    <definedName name="___________________NA3">#REF!</definedName>
    <definedName name="___________________NB1">#REF!</definedName>
    <definedName name="___________________NB2">#REF!</definedName>
    <definedName name="___________________NB3">#REF!</definedName>
    <definedName name="___________________nba1">#REF!</definedName>
    <definedName name="___________________R" localSheetId="0">[2]AN2!#REF!</definedName>
    <definedName name="___________________R">[2]AN2!#REF!</definedName>
    <definedName name="___________________SB1">#REF!</definedName>
    <definedName name="___________________SB2">#REF!</definedName>
    <definedName name="___________________SB3">#REF!</definedName>
    <definedName name="___________________SEB3">#REF!</definedName>
    <definedName name="___________________seb5">#REF!</definedName>
    <definedName name="___________________seb6">#REF!</definedName>
    <definedName name="___________________seb8">#REF!</definedName>
    <definedName name="__________________deb1">#REF!</definedName>
    <definedName name="__________________DEB3">#REF!</definedName>
    <definedName name="__________________deb5">#REF!</definedName>
    <definedName name="__________________deb6">#REF!</definedName>
    <definedName name="__________________deb8">#REF!</definedName>
    <definedName name="__________________dec1">#REF!</definedName>
    <definedName name="__________________dec2">#REF!</definedName>
    <definedName name="__________________dec3">#REF!</definedName>
    <definedName name="__________________dee1">#REF!</definedName>
    <definedName name="__________________dee2">#REF!</definedName>
    <definedName name="__________________dee3">#REF!</definedName>
    <definedName name="__________________MM1" localSheetId="0">[6]AN2!#REF!</definedName>
    <definedName name="__________________MM1">[6]AN2!#REF!</definedName>
    <definedName name="__________________NA1">#REF!</definedName>
    <definedName name="__________________NA2">#REF!</definedName>
    <definedName name="__________________NA3">#REF!</definedName>
    <definedName name="__________________NB1">#REF!</definedName>
    <definedName name="__________________NB2">#REF!</definedName>
    <definedName name="__________________NB3">#REF!</definedName>
    <definedName name="__________________nba1">#REF!</definedName>
    <definedName name="__________________R" localSheetId="0">[2]AN2!#REF!</definedName>
    <definedName name="__________________R">[2]AN2!#REF!</definedName>
    <definedName name="__________________SB1">#REF!</definedName>
    <definedName name="__________________SB2">#REF!</definedName>
    <definedName name="__________________SB3">#REF!</definedName>
    <definedName name="__________________SEB3">#REF!</definedName>
    <definedName name="__________________seb5">#REF!</definedName>
    <definedName name="__________________seb6">#REF!</definedName>
    <definedName name="__________________seb8">#REF!</definedName>
    <definedName name="_________________deb1">#REF!</definedName>
    <definedName name="_________________DEB3">#REF!</definedName>
    <definedName name="_________________deb5">#REF!</definedName>
    <definedName name="_________________deb6">#REF!</definedName>
    <definedName name="_________________deb8">#REF!</definedName>
    <definedName name="_________________dec1">#REF!</definedName>
    <definedName name="_________________dec2">#REF!</definedName>
    <definedName name="_________________dec3">#REF!</definedName>
    <definedName name="_________________dee1">#REF!</definedName>
    <definedName name="_________________dee2">#REF!</definedName>
    <definedName name="_________________dee3">#REF!</definedName>
    <definedName name="_________________MM1" localSheetId="0">[6]AN2!#REF!</definedName>
    <definedName name="_________________MM1">[6]AN2!#REF!</definedName>
    <definedName name="_________________NA1">#REF!</definedName>
    <definedName name="_________________NA2">#REF!</definedName>
    <definedName name="_________________NA3">#REF!</definedName>
    <definedName name="_________________NB1">#REF!</definedName>
    <definedName name="_________________NB2">#REF!</definedName>
    <definedName name="_________________NB3">#REF!</definedName>
    <definedName name="_________________nba1">#REF!</definedName>
    <definedName name="_________________R" localSheetId="2">[2]AN2!#REF!</definedName>
    <definedName name="_________________R" localSheetId="0">[2]AN2!#REF!</definedName>
    <definedName name="_________________R">[2]AN2!#REF!</definedName>
    <definedName name="_________________SB1">#REF!</definedName>
    <definedName name="_________________SB2">#REF!</definedName>
    <definedName name="_________________SB3">#REF!</definedName>
    <definedName name="_________________SEB3">#REF!</definedName>
    <definedName name="_________________seb5">#REF!</definedName>
    <definedName name="_________________seb6">#REF!</definedName>
    <definedName name="_________________seb8">#REF!</definedName>
    <definedName name="________________deb1">#REF!</definedName>
    <definedName name="________________DEB3">#REF!</definedName>
    <definedName name="________________deb5">#REF!</definedName>
    <definedName name="________________deb6">#REF!</definedName>
    <definedName name="________________deb8">#REF!</definedName>
    <definedName name="________________dec1">#REF!</definedName>
    <definedName name="________________dec2">#REF!</definedName>
    <definedName name="________________dec3">#REF!</definedName>
    <definedName name="________________dee1">#REF!</definedName>
    <definedName name="________________dee2">#REF!</definedName>
    <definedName name="________________dee3">#REF!</definedName>
    <definedName name="________________MM1" localSheetId="0">[6]AN2!#REF!</definedName>
    <definedName name="________________MM1">[6]AN2!#REF!</definedName>
    <definedName name="________________NA1">#REF!</definedName>
    <definedName name="________________NA2">#REF!</definedName>
    <definedName name="________________NA3">#REF!</definedName>
    <definedName name="________________NB1">#REF!</definedName>
    <definedName name="________________NB2">#REF!</definedName>
    <definedName name="________________NB3">#REF!</definedName>
    <definedName name="________________nba1">#REF!</definedName>
    <definedName name="________________R" localSheetId="0">[7]AN2!#REF!</definedName>
    <definedName name="________________R">[7]AN2!#REF!</definedName>
    <definedName name="________________SB1">#REF!</definedName>
    <definedName name="________________SB2">#REF!</definedName>
    <definedName name="________________SB3">#REF!</definedName>
    <definedName name="________________SEB3">#REF!</definedName>
    <definedName name="________________seb5">#REF!</definedName>
    <definedName name="________________seb6">#REF!</definedName>
    <definedName name="________________seb8">#REF!</definedName>
    <definedName name="_______________deb1">#REF!</definedName>
    <definedName name="_______________DEB3">#REF!</definedName>
    <definedName name="_______________deb5">#REF!</definedName>
    <definedName name="_______________deb6">#REF!</definedName>
    <definedName name="_______________deb8">#REF!</definedName>
    <definedName name="_______________dec1">#REF!</definedName>
    <definedName name="_______________dec2">#REF!</definedName>
    <definedName name="_______________dec3">#REF!</definedName>
    <definedName name="_______________dee1">#REF!</definedName>
    <definedName name="_______________dee2">#REF!</definedName>
    <definedName name="_______________dee3">#REF!</definedName>
    <definedName name="_______________EST1">#REF!</definedName>
    <definedName name="_______________EST2">#REF!</definedName>
    <definedName name="_______________EST3">#REF!</definedName>
    <definedName name="_______________MM1" localSheetId="0">[6]AN2!#REF!</definedName>
    <definedName name="_______________MM1">[6]AN2!#REF!</definedName>
    <definedName name="_______________NA1">#REF!</definedName>
    <definedName name="_______________NA2">#REF!</definedName>
    <definedName name="_______________NA3">#REF!</definedName>
    <definedName name="_______________NB1">#REF!</definedName>
    <definedName name="_______________NB2">#REF!</definedName>
    <definedName name="_______________NB3">#REF!</definedName>
    <definedName name="_______________nba1">#REF!</definedName>
    <definedName name="_______________R" localSheetId="2">[2]AN2!#REF!</definedName>
    <definedName name="_______________R" localSheetId="0">[2]AN2!#REF!</definedName>
    <definedName name="_______________R">[2]AN2!#REF!</definedName>
    <definedName name="_______________SB1">#REF!</definedName>
    <definedName name="_______________SB2">#REF!</definedName>
    <definedName name="_______________SB3">#REF!</definedName>
    <definedName name="_______________SEB3">#REF!</definedName>
    <definedName name="_______________seb5">#REF!</definedName>
    <definedName name="_______________seb6">#REF!</definedName>
    <definedName name="_______________seb8">#REF!</definedName>
    <definedName name="______________deb1">#REF!</definedName>
    <definedName name="______________DEB3">#REF!</definedName>
    <definedName name="______________deb5">#REF!</definedName>
    <definedName name="______________deb6">#REF!</definedName>
    <definedName name="______________deb8">#REF!</definedName>
    <definedName name="______________dec1">#REF!</definedName>
    <definedName name="______________dec2">#REF!</definedName>
    <definedName name="______________dec3">#REF!</definedName>
    <definedName name="______________dee1">#REF!</definedName>
    <definedName name="______________dee2">#REF!</definedName>
    <definedName name="______________dee3">#REF!</definedName>
    <definedName name="______________EST1">#REF!</definedName>
    <definedName name="______________EST2">#REF!</definedName>
    <definedName name="______________EST3">#REF!</definedName>
    <definedName name="______________MM1" localSheetId="2">[6]AN2!#REF!</definedName>
    <definedName name="______________MM1" localSheetId="0">[6]AN2!#REF!</definedName>
    <definedName name="______________MM1">[6]AN2!#REF!</definedName>
    <definedName name="______________NA1">#REF!</definedName>
    <definedName name="______________NA2">#REF!</definedName>
    <definedName name="______________NA3">#REF!</definedName>
    <definedName name="______________NB1">#REF!</definedName>
    <definedName name="______________NB2">#REF!</definedName>
    <definedName name="______________NB3">#REF!</definedName>
    <definedName name="______________nba1">#REF!</definedName>
    <definedName name="______________R" localSheetId="2">[7]AN2!#REF!</definedName>
    <definedName name="______________R" localSheetId="0">[2]AN2!#REF!</definedName>
    <definedName name="______________R">[2]AN2!#REF!</definedName>
    <definedName name="______________SB1">#REF!</definedName>
    <definedName name="______________SB2">#REF!</definedName>
    <definedName name="______________SB3">#REF!</definedName>
    <definedName name="______________SEB3">#REF!</definedName>
    <definedName name="______________seb5">#REF!</definedName>
    <definedName name="______________seb6">#REF!</definedName>
    <definedName name="______________seb8">#REF!</definedName>
    <definedName name="_____________deb1" localSheetId="2">#REF!</definedName>
    <definedName name="_____________deb1">#REF!</definedName>
    <definedName name="_____________DEB3">#REF!</definedName>
    <definedName name="_____________deb5">#REF!</definedName>
    <definedName name="_____________deb6">#REF!</definedName>
    <definedName name="_____________deb8">#REF!</definedName>
    <definedName name="_____________dec1" localSheetId="2">#REF!</definedName>
    <definedName name="_____________dec1">#REF!</definedName>
    <definedName name="_____________dec2" localSheetId="2">#REF!</definedName>
    <definedName name="_____________dec2">#REF!</definedName>
    <definedName name="_____________dec3" localSheetId="2">#REF!</definedName>
    <definedName name="_____________dec3">#REF!</definedName>
    <definedName name="_____________dee1" localSheetId="2">#REF!</definedName>
    <definedName name="_____________dee1">#REF!</definedName>
    <definedName name="_____________dee2" localSheetId="2">#REF!</definedName>
    <definedName name="_____________dee2">#REF!</definedName>
    <definedName name="_____________dee3" localSheetId="2">#REF!</definedName>
    <definedName name="_____________dee3">#REF!</definedName>
    <definedName name="_____________EST1">#REF!</definedName>
    <definedName name="_____________EST2">#REF!</definedName>
    <definedName name="_____________EST3">#REF!</definedName>
    <definedName name="_____________MM1" localSheetId="0">[9]AN2!#REF!</definedName>
    <definedName name="_____________MM1">[9]AN2!#REF!</definedName>
    <definedName name="_____________NA1">#REF!</definedName>
    <definedName name="_____________NA2">#REF!</definedName>
    <definedName name="_____________NA3">#REF!</definedName>
    <definedName name="_____________NB1" localSheetId="2">#REF!</definedName>
    <definedName name="_____________NB1">#REF!</definedName>
    <definedName name="_____________NB2" localSheetId="2">#REF!</definedName>
    <definedName name="_____________NB2">#REF!</definedName>
    <definedName name="_____________NB3" localSheetId="2">#REF!</definedName>
    <definedName name="_____________NB3">#REF!</definedName>
    <definedName name="_____________nba1" localSheetId="2">#REF!</definedName>
    <definedName name="_____________nba1">#REF!</definedName>
    <definedName name="_____________R" localSheetId="0">[2]AN2!#REF!</definedName>
    <definedName name="_____________R">[2]AN2!#REF!</definedName>
    <definedName name="_____________SB1" localSheetId="2">#REF!</definedName>
    <definedName name="_____________SB1">#REF!</definedName>
    <definedName name="_____________SB2" localSheetId="2">#REF!</definedName>
    <definedName name="_____________SB2">#REF!</definedName>
    <definedName name="_____________SB3" localSheetId="2">#REF!</definedName>
    <definedName name="_____________SB3">#REF!</definedName>
    <definedName name="_____________SEB3">#REF!</definedName>
    <definedName name="_____________seb5">#REF!</definedName>
    <definedName name="_____________seb6">#REF!</definedName>
    <definedName name="_____________seb8">#REF!</definedName>
    <definedName name="____________deb1">#REF!</definedName>
    <definedName name="____________DEB3">#REF!</definedName>
    <definedName name="____________deb5">#REF!</definedName>
    <definedName name="____________deb6">#REF!</definedName>
    <definedName name="____________deb8">#REF!</definedName>
    <definedName name="____________dec1">#REF!</definedName>
    <definedName name="____________dec2">#REF!</definedName>
    <definedName name="____________dec3">#REF!</definedName>
    <definedName name="____________dee1">#REF!</definedName>
    <definedName name="____________dee2">#REF!</definedName>
    <definedName name="____________dee3">#REF!</definedName>
    <definedName name="____________EST1">#REF!</definedName>
    <definedName name="____________EST2">#REF!</definedName>
    <definedName name="____________EST3">#REF!</definedName>
    <definedName name="____________MM1" localSheetId="2">[6]AN2!#REF!</definedName>
    <definedName name="____________MM1" localSheetId="0">[6]AN2!#REF!</definedName>
    <definedName name="____________MM1">[6]AN2!#REF!</definedName>
    <definedName name="____________NA1" localSheetId="2">#REF!</definedName>
    <definedName name="____________NA1">#REF!</definedName>
    <definedName name="____________NA2" localSheetId="2">#REF!</definedName>
    <definedName name="____________NA2">#REF!</definedName>
    <definedName name="____________NA3" localSheetId="2">#REF!</definedName>
    <definedName name="____________NA3">#REF!</definedName>
    <definedName name="____________NB1" localSheetId="2">#REF!</definedName>
    <definedName name="____________NB1">#REF!</definedName>
    <definedName name="____________NB2" localSheetId="2">#REF!</definedName>
    <definedName name="____________NB2">#REF!</definedName>
    <definedName name="____________NB3" localSheetId="2">#REF!</definedName>
    <definedName name="____________NB3">#REF!</definedName>
    <definedName name="____________nba1">#REF!</definedName>
    <definedName name="____________R" localSheetId="2">[2]AN2!#REF!</definedName>
    <definedName name="____________R" localSheetId="0">[7]AN2!#REF!</definedName>
    <definedName name="____________R">[7]AN2!#REF!</definedName>
    <definedName name="____________SB1" localSheetId="2">#REF!</definedName>
    <definedName name="____________SB1">#REF!</definedName>
    <definedName name="____________SB2" localSheetId="2">#REF!</definedName>
    <definedName name="____________SB2">#REF!</definedName>
    <definedName name="____________SB3" localSheetId="2">#REF!</definedName>
    <definedName name="____________SB3">#REF!</definedName>
    <definedName name="____________SEB3">#REF!</definedName>
    <definedName name="____________seb5">#REF!</definedName>
    <definedName name="____________seb6">#REF!</definedName>
    <definedName name="____________seb8">#REF!</definedName>
    <definedName name="___________deb1" localSheetId="2">#REF!</definedName>
    <definedName name="___________deb1">#REF!</definedName>
    <definedName name="___________DEB3">#REF!</definedName>
    <definedName name="___________deb5">#REF!</definedName>
    <definedName name="___________deb6">#REF!</definedName>
    <definedName name="___________deb8">#REF!</definedName>
    <definedName name="___________dec1" localSheetId="2">#REF!</definedName>
    <definedName name="___________dec1">#REF!</definedName>
    <definedName name="___________dec2" localSheetId="2">#REF!</definedName>
    <definedName name="___________dec2">#REF!</definedName>
    <definedName name="___________dec3" localSheetId="2">#REF!</definedName>
    <definedName name="___________dec3">#REF!</definedName>
    <definedName name="___________dee1" localSheetId="2">#REF!</definedName>
    <definedName name="___________dee1">#REF!</definedName>
    <definedName name="___________dee2" localSheetId="2">#REF!</definedName>
    <definedName name="___________dee2">#REF!</definedName>
    <definedName name="___________dee3" localSheetId="2">#REF!</definedName>
    <definedName name="___________dee3">#REF!</definedName>
    <definedName name="___________EST1">#REF!</definedName>
    <definedName name="___________EST2">#REF!</definedName>
    <definedName name="___________EST3">#REF!</definedName>
    <definedName name="___________MM1" localSheetId="2">[8]AN2!#REF!</definedName>
    <definedName name="___________MM1" localSheetId="0">[6]AN2!#REF!</definedName>
    <definedName name="___________MM1">[6]AN2!#REF!</definedName>
    <definedName name="___________NA1" localSheetId="2">#REF!</definedName>
    <definedName name="___________NA1">#REF!</definedName>
    <definedName name="___________NA2" localSheetId="2">#REF!</definedName>
    <definedName name="___________NA2">#REF!</definedName>
    <definedName name="___________NA3" localSheetId="2">#REF!</definedName>
    <definedName name="___________NA3">#REF!</definedName>
    <definedName name="___________NB1" localSheetId="2">#REF!</definedName>
    <definedName name="___________NB1">#REF!</definedName>
    <definedName name="___________NB2" localSheetId="2">#REF!</definedName>
    <definedName name="___________NB2">#REF!</definedName>
    <definedName name="___________NB3" localSheetId="2">#REF!</definedName>
    <definedName name="___________NB3">#REF!</definedName>
    <definedName name="___________nba1" localSheetId="2">#REF!</definedName>
    <definedName name="___________nba1">#REF!</definedName>
    <definedName name="___________R" localSheetId="2">[2]AN2!#REF!</definedName>
    <definedName name="___________R" localSheetId="0">[2]AN2!#REF!</definedName>
    <definedName name="___________R">[2]AN2!#REF!</definedName>
    <definedName name="___________SB1" localSheetId="2">#REF!</definedName>
    <definedName name="___________SB1">#REF!</definedName>
    <definedName name="___________SB2" localSheetId="2">#REF!</definedName>
    <definedName name="___________SB2">#REF!</definedName>
    <definedName name="___________SB3" localSheetId="2">#REF!</definedName>
    <definedName name="___________SB3">#REF!</definedName>
    <definedName name="___________SEB3">#REF!</definedName>
    <definedName name="___________seb5">#REF!</definedName>
    <definedName name="___________seb6">#REF!</definedName>
    <definedName name="___________seb8">#REF!</definedName>
    <definedName name="__________deb1" localSheetId="2">#REF!</definedName>
    <definedName name="__________deb1">#REF!</definedName>
    <definedName name="__________DEB3">#REF!</definedName>
    <definedName name="__________deb5">#REF!</definedName>
    <definedName name="__________deb6">#REF!</definedName>
    <definedName name="__________deb8">#REF!</definedName>
    <definedName name="__________dec1" localSheetId="2">#REF!</definedName>
    <definedName name="__________dec1">#REF!</definedName>
    <definedName name="__________dec2" localSheetId="2">#REF!</definedName>
    <definedName name="__________dec2">#REF!</definedName>
    <definedName name="__________dec3" localSheetId="2">#REF!</definedName>
    <definedName name="__________dec3">#REF!</definedName>
    <definedName name="__________dee1" localSheetId="2">#REF!</definedName>
    <definedName name="__________dee1">#REF!</definedName>
    <definedName name="__________dee2" localSheetId="2">#REF!</definedName>
    <definedName name="__________dee2">#REF!</definedName>
    <definedName name="__________dee3" localSheetId="2">#REF!</definedName>
    <definedName name="__________dee3">#REF!</definedName>
    <definedName name="__________EST1">#REF!</definedName>
    <definedName name="__________EST2">#REF!</definedName>
    <definedName name="__________EST3">#REF!</definedName>
    <definedName name="__________MM1" localSheetId="0">[6]AN2!#REF!</definedName>
    <definedName name="__________MM1">[6]AN2!#REF!</definedName>
    <definedName name="__________NA1" localSheetId="2">'[5] G,O A'!#REF!</definedName>
    <definedName name="__________NA1">#REF!</definedName>
    <definedName name="__________NA2" localSheetId="2">'[5] G,O A'!#REF!</definedName>
    <definedName name="__________NA2">#REF!</definedName>
    <definedName name="__________NA3" localSheetId="2">'[5] G,O A'!#REF!</definedName>
    <definedName name="__________NA3">#REF!</definedName>
    <definedName name="__________NB1">#REF!</definedName>
    <definedName name="__________NB2">#REF!</definedName>
    <definedName name="__________NB3">#REF!</definedName>
    <definedName name="__________nba1" localSheetId="2">#REF!</definedName>
    <definedName name="__________nba1">#REF!</definedName>
    <definedName name="__________R" localSheetId="2">[7]AN2!#REF!</definedName>
    <definedName name="__________R" localSheetId="0">[7]AN2!#REF!</definedName>
    <definedName name="__________R">[7]AN2!#REF!</definedName>
    <definedName name="__________SB1">#REF!</definedName>
    <definedName name="__________SB2">#REF!</definedName>
    <definedName name="__________SB3">#REF!</definedName>
    <definedName name="__________SEB3">#REF!</definedName>
    <definedName name="__________seb5">#REF!</definedName>
    <definedName name="__________seb6">#REF!</definedName>
    <definedName name="__________seb8">#REF!</definedName>
    <definedName name="_________deb1" localSheetId="2">#REF!</definedName>
    <definedName name="_________deb1">#REF!</definedName>
    <definedName name="_________DEB3" localSheetId="2">#REF!</definedName>
    <definedName name="_________DEB3">#REF!</definedName>
    <definedName name="_________deb5" localSheetId="2">#REF!</definedName>
    <definedName name="_________deb5">#REF!</definedName>
    <definedName name="_________deb6" localSheetId="2">#REF!</definedName>
    <definedName name="_________deb6">#REF!</definedName>
    <definedName name="_________deb8" localSheetId="2">#REF!</definedName>
    <definedName name="_________deb8">#REF!</definedName>
    <definedName name="_________dec1" localSheetId="2">#REF!</definedName>
    <definedName name="_________dec1">#REF!</definedName>
    <definedName name="_________dec2" localSheetId="2">#REF!</definedName>
    <definedName name="_________dec2">#REF!</definedName>
    <definedName name="_________dec3" localSheetId="2">#REF!</definedName>
    <definedName name="_________dec3">#REF!</definedName>
    <definedName name="_________dee1" localSheetId="2">#REF!</definedName>
    <definedName name="_________dee1">#REF!</definedName>
    <definedName name="_________dee2" localSheetId="2">#REF!</definedName>
    <definedName name="_________dee2">#REF!</definedName>
    <definedName name="_________dee3" localSheetId="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M1" localSheetId="2">[6]AN2!#REF!</definedName>
    <definedName name="_________MM1" localSheetId="0">[6]AN2!#REF!</definedName>
    <definedName name="_________MM1">[6]AN2!#REF!</definedName>
    <definedName name="_________NA1">#REF!</definedName>
    <definedName name="_________NA2">#REF!</definedName>
    <definedName name="_________NA3">#REF!</definedName>
    <definedName name="_________NB1" localSheetId="2">#REF!</definedName>
    <definedName name="_________NB1">#REF!</definedName>
    <definedName name="_________NB2" localSheetId="2">#REF!</definedName>
    <definedName name="_________NB2">#REF!</definedName>
    <definedName name="_________NB3" localSheetId="2">#REF!</definedName>
    <definedName name="_________NB3">#REF!</definedName>
    <definedName name="_________nba1">#REF!</definedName>
    <definedName name="_________R" localSheetId="2">[2]AN2!#REF!</definedName>
    <definedName name="_________R" localSheetId="0">[2]AN2!#REF!</definedName>
    <definedName name="_________R">[2]AN2!#REF!</definedName>
    <definedName name="_________SB1" localSheetId="2">#REF!</definedName>
    <definedName name="_________SB1">#REF!</definedName>
    <definedName name="_________SB2" localSheetId="2">#REF!</definedName>
    <definedName name="_________SB2">#REF!</definedName>
    <definedName name="_________SB3" localSheetId="2">#REF!</definedName>
    <definedName name="_________SB3">#REF!</definedName>
    <definedName name="_________SEB3" localSheetId="2">#REF!</definedName>
    <definedName name="_________SEB3">#REF!</definedName>
    <definedName name="_________seb5" localSheetId="2">#REF!</definedName>
    <definedName name="_________seb5">#REF!</definedName>
    <definedName name="_________seb6" localSheetId="2">#REF!</definedName>
    <definedName name="_________seb6">#REF!</definedName>
    <definedName name="_________seb8" localSheetId="2">#REF!</definedName>
    <definedName name="_________seb8">#REF!</definedName>
    <definedName name="________deb1" localSheetId="2">#REF!</definedName>
    <definedName name="________deb1">#REF!</definedName>
    <definedName name="________DEB3" localSheetId="2">#REF!</definedName>
    <definedName name="________DEB3">#REF!</definedName>
    <definedName name="________deb5" localSheetId="2">#REF!</definedName>
    <definedName name="________deb5">#REF!</definedName>
    <definedName name="________deb6" localSheetId="2">#REF!</definedName>
    <definedName name="________deb6">#REF!</definedName>
    <definedName name="________deb8" localSheetId="2">#REF!</definedName>
    <definedName name="________deb8">#REF!</definedName>
    <definedName name="________dec1" localSheetId="2">#REF!</definedName>
    <definedName name="________dec1">#REF!</definedName>
    <definedName name="________dec2" localSheetId="2">#REF!</definedName>
    <definedName name="________dec2">#REF!</definedName>
    <definedName name="________dec3" localSheetId="2">#REF!</definedName>
    <definedName name="________dec3">#REF!</definedName>
    <definedName name="________dee1" localSheetId="2">#REF!</definedName>
    <definedName name="________dee1">#REF!</definedName>
    <definedName name="________dee2" localSheetId="2">#REF!</definedName>
    <definedName name="________dee2">#REF!</definedName>
    <definedName name="________dee3" localSheetId="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MM1" localSheetId="2">[6]AN2!#REF!</definedName>
    <definedName name="________MM1" localSheetId="0">[6]AN2!#REF!</definedName>
    <definedName name="________MM1">[6]AN2!#REF!</definedName>
    <definedName name="________NA1" localSheetId="2">'[5] G,O A'!#REF!</definedName>
    <definedName name="________NA1" localSheetId="0">'[5] G,O A'!#REF!</definedName>
    <definedName name="________NA1">'[5] G,O A'!#REF!</definedName>
    <definedName name="________NA2" localSheetId="2">'[5] G,O A'!#REF!</definedName>
    <definedName name="________NA2" localSheetId="0">'[5] G,O A'!#REF!</definedName>
    <definedName name="________NA2">'[5] G,O A'!#REF!</definedName>
    <definedName name="________NA3" localSheetId="2">'[5] G,O A'!#REF!</definedName>
    <definedName name="________NA3" localSheetId="0">'[5] G,O A'!#REF!</definedName>
    <definedName name="________NA3">'[5] G,O A'!#REF!</definedName>
    <definedName name="________NB1" localSheetId="2">#REF!</definedName>
    <definedName name="________NB1">#REF!</definedName>
    <definedName name="________NB2" localSheetId="2">#REF!</definedName>
    <definedName name="________NB2">#REF!</definedName>
    <definedName name="________NB3" localSheetId="2">#REF!</definedName>
    <definedName name="________NB3">#REF!</definedName>
    <definedName name="________nba1" localSheetId="2">#REF!</definedName>
    <definedName name="________nba1">#REF!</definedName>
    <definedName name="________R" localSheetId="2">[2]AN2!#REF!</definedName>
    <definedName name="________R" localSheetId="0">[2]AN2!#REF!</definedName>
    <definedName name="________R">[2]AN2!#REF!</definedName>
    <definedName name="________SB1" localSheetId="2">#REF!</definedName>
    <definedName name="________SB1">#REF!</definedName>
    <definedName name="________SB2" localSheetId="2">#REF!</definedName>
    <definedName name="________SB2">#REF!</definedName>
    <definedName name="________SB3" localSheetId="2">#REF!</definedName>
    <definedName name="________SB3">#REF!</definedName>
    <definedName name="________SEB3" localSheetId="2">#REF!</definedName>
    <definedName name="________SEB3">#REF!</definedName>
    <definedName name="________seb5" localSheetId="2">#REF!</definedName>
    <definedName name="________seb5">#REF!</definedName>
    <definedName name="________seb6" localSheetId="2">#REF!</definedName>
    <definedName name="________seb6">#REF!</definedName>
    <definedName name="________seb8" localSheetId="2">#REF!</definedName>
    <definedName name="________seb8">#REF!</definedName>
    <definedName name="_______deb1" localSheetId="2">#REF!</definedName>
    <definedName name="_______deb1">#REF!</definedName>
    <definedName name="_______DEB3" localSheetId="2">#REF!</definedName>
    <definedName name="_______DEB3">#REF!</definedName>
    <definedName name="_______deb5" localSheetId="2">#REF!</definedName>
    <definedName name="_______deb5">#REF!</definedName>
    <definedName name="_______deb6" localSheetId="2">#REF!</definedName>
    <definedName name="_______deb6">#REF!</definedName>
    <definedName name="_______deb8" localSheetId="2">#REF!</definedName>
    <definedName name="_______deb8">#REF!</definedName>
    <definedName name="_______dec1" localSheetId="2">#REF!</definedName>
    <definedName name="_______dec1">#REF!</definedName>
    <definedName name="_______dec2" localSheetId="2">#REF!</definedName>
    <definedName name="_______dec2">#REF!</definedName>
    <definedName name="_______dec3" localSheetId="2">#REF!</definedName>
    <definedName name="_______dec3">#REF!</definedName>
    <definedName name="_______dee1" localSheetId="2">#REF!</definedName>
    <definedName name="_______dee1">#REF!</definedName>
    <definedName name="_______dee2" localSheetId="2">#REF!</definedName>
    <definedName name="_______dee2">#REF!</definedName>
    <definedName name="_______dee3" localSheetId="2">#REF!</definedName>
    <definedName name="_______dee3">#REF!</definedName>
    <definedName name="_______EST1">#REF!</definedName>
    <definedName name="_______EST2">#REF!</definedName>
    <definedName name="_______EST3">#REF!</definedName>
    <definedName name="_______MM1" localSheetId="2">[8]AN2!#REF!</definedName>
    <definedName name="_______MM1" localSheetId="0">[8]AN2!#REF!</definedName>
    <definedName name="_______MM1">[8]AN2!#REF!</definedName>
    <definedName name="_______NA1" localSheetId="2">#REF!</definedName>
    <definedName name="_______NA1">#REF!</definedName>
    <definedName name="_______NA2" localSheetId="2">#REF!</definedName>
    <definedName name="_______NA2">#REF!</definedName>
    <definedName name="_______NA3" localSheetId="2">#REF!</definedName>
    <definedName name="_______NA3">#REF!</definedName>
    <definedName name="_______NB1" localSheetId="2">#REF!</definedName>
    <definedName name="_______NB1">#REF!</definedName>
    <definedName name="_______NB2" localSheetId="2">#REF!</definedName>
    <definedName name="_______NB2">#REF!</definedName>
    <definedName name="_______NB3" localSheetId="2">#REF!</definedName>
    <definedName name="_______NB3">#REF!</definedName>
    <definedName name="_______nba1" localSheetId="2">#REF!</definedName>
    <definedName name="_______nba1">#REF!</definedName>
    <definedName name="_______R" localSheetId="2">[2]AN2!#REF!</definedName>
    <definedName name="_______R" localSheetId="0">[2]AN2!#REF!</definedName>
    <definedName name="_______R">[2]AN2!#REF!</definedName>
    <definedName name="_______SB1" localSheetId="2">#REF!</definedName>
    <definedName name="_______SB1">#REF!</definedName>
    <definedName name="_______SB2" localSheetId="2">#REF!</definedName>
    <definedName name="_______SB2">#REF!</definedName>
    <definedName name="_______SB3" localSheetId="2">#REF!</definedName>
    <definedName name="_______SB3">#REF!</definedName>
    <definedName name="_______SEB3" localSheetId="2">#REF!</definedName>
    <definedName name="_______SEB3">#REF!</definedName>
    <definedName name="_______seb5" localSheetId="2">#REF!</definedName>
    <definedName name="_______seb5">#REF!</definedName>
    <definedName name="_______seb6" localSheetId="2">#REF!</definedName>
    <definedName name="_______seb6">#REF!</definedName>
    <definedName name="_______seb8" localSheetId="2">#REF!</definedName>
    <definedName name="_______seb8">#REF!</definedName>
    <definedName name="______deb1" localSheetId="2">#REF!</definedName>
    <definedName name="______deb1">#REF!</definedName>
    <definedName name="______DEB3" localSheetId="2">#REF!</definedName>
    <definedName name="______DEB3">#REF!</definedName>
    <definedName name="______deb5" localSheetId="2">#REF!</definedName>
    <definedName name="______deb5">#REF!</definedName>
    <definedName name="______deb6" localSheetId="2">#REF!</definedName>
    <definedName name="______deb6">#REF!</definedName>
    <definedName name="______deb8" localSheetId="2">#REF!</definedName>
    <definedName name="______deb8">#REF!</definedName>
    <definedName name="______dec1" localSheetId="2">#REF!</definedName>
    <definedName name="______dec1">#REF!</definedName>
    <definedName name="______dec2" localSheetId="2">#REF!</definedName>
    <definedName name="______dec2">#REF!</definedName>
    <definedName name="______dec3" localSheetId="2">#REF!</definedName>
    <definedName name="______dec3">#REF!</definedName>
    <definedName name="______dee1" localSheetId="2">#REF!</definedName>
    <definedName name="______dee1">#REF!</definedName>
    <definedName name="______dee2" localSheetId="2">#REF!</definedName>
    <definedName name="______dee2">#REF!</definedName>
    <definedName name="______dee3" localSheetId="2">#REF!</definedName>
    <definedName name="______dee3">#REF!</definedName>
    <definedName name="______EST1">#REF!</definedName>
    <definedName name="______EST2">#REF!</definedName>
    <definedName name="______EST3">#REF!</definedName>
    <definedName name="______MM1" localSheetId="2">[6]AN2!#REF!</definedName>
    <definedName name="______MM1" localSheetId="0">[6]AN2!#REF!</definedName>
    <definedName name="______MM1">[6]AN2!#REF!</definedName>
    <definedName name="______NA1" localSheetId="2">'[5] G,O A'!#REF!</definedName>
    <definedName name="______NA1" localSheetId="0">'[5] G,O A'!#REF!</definedName>
    <definedName name="______NA1">'[5] G,O A'!#REF!</definedName>
    <definedName name="______NA2" localSheetId="2">'[5] G,O A'!#REF!</definedName>
    <definedName name="______NA2" localSheetId="0">'[5] G,O A'!#REF!</definedName>
    <definedName name="______NA2">'[5] G,O A'!#REF!</definedName>
    <definedName name="______NA3" localSheetId="2">'[5] G,O A'!#REF!</definedName>
    <definedName name="______NA3" localSheetId="0">'[5] G,O A'!#REF!</definedName>
    <definedName name="______NA3">'[5] G,O A'!#REF!</definedName>
    <definedName name="______NB1" localSheetId="2">#REF!</definedName>
    <definedName name="______NB1">#REF!</definedName>
    <definedName name="______NB2" localSheetId="2">#REF!</definedName>
    <definedName name="______NB2">#REF!</definedName>
    <definedName name="______NB3" localSheetId="2">#REF!</definedName>
    <definedName name="______NB3">#REF!</definedName>
    <definedName name="______nba1" localSheetId="2">#REF!</definedName>
    <definedName name="______nba1">#REF!</definedName>
    <definedName name="______R" localSheetId="2">[2]AN2!#REF!</definedName>
    <definedName name="______R" localSheetId="0">[2]AN2!#REF!</definedName>
    <definedName name="______R">[2]AN2!#REF!</definedName>
    <definedName name="______SB1" localSheetId="2">#REF!</definedName>
    <definedName name="______SB1">#REF!</definedName>
    <definedName name="______SB2" localSheetId="2">#REF!</definedName>
    <definedName name="______SB2">#REF!</definedName>
    <definedName name="______SB3" localSheetId="2">#REF!</definedName>
    <definedName name="______SB3">#REF!</definedName>
    <definedName name="______SEB3" localSheetId="2">#REF!</definedName>
    <definedName name="______SEB3">#REF!</definedName>
    <definedName name="______seb5" localSheetId="2">#REF!</definedName>
    <definedName name="______seb5">#REF!</definedName>
    <definedName name="______seb6" localSheetId="2">#REF!</definedName>
    <definedName name="______seb6">#REF!</definedName>
    <definedName name="______seb8" localSheetId="2">#REF!</definedName>
    <definedName name="______seb8">#REF!</definedName>
    <definedName name="_____deb1" localSheetId="2">#REF!</definedName>
    <definedName name="_____deb1">#REF!</definedName>
    <definedName name="_____DEB3" localSheetId="2">#REF!</definedName>
    <definedName name="_____DEB3">#REF!</definedName>
    <definedName name="_____deb5" localSheetId="2">#REF!</definedName>
    <definedName name="_____deb5">#REF!</definedName>
    <definedName name="_____deb6" localSheetId="2">#REF!</definedName>
    <definedName name="_____deb6">#REF!</definedName>
    <definedName name="_____deb8" localSheetId="2">#REF!</definedName>
    <definedName name="_____deb8">#REF!</definedName>
    <definedName name="_____dec1" localSheetId="2">#REF!</definedName>
    <definedName name="_____dec1">#REF!</definedName>
    <definedName name="_____dec2" localSheetId="2">#REF!</definedName>
    <definedName name="_____dec2">#REF!</definedName>
    <definedName name="_____dec3" localSheetId="2">#REF!</definedName>
    <definedName name="_____dec3">#REF!</definedName>
    <definedName name="_____dee1" localSheetId="2">#REF!</definedName>
    <definedName name="_____dee1">#REF!</definedName>
    <definedName name="_____dee2" localSheetId="2">#REF!</definedName>
    <definedName name="_____dee2">#REF!</definedName>
    <definedName name="_____dee3" localSheetId="2">#REF!</definedName>
    <definedName name="_____dee3">#REF!</definedName>
    <definedName name="_____EST1" localSheetId="2">#REF!</definedName>
    <definedName name="_____EST1">#REF!</definedName>
    <definedName name="_____EST2" localSheetId="2">#REF!</definedName>
    <definedName name="_____EST2">#REF!</definedName>
    <definedName name="_____EST3" localSheetId="2">#REF!</definedName>
    <definedName name="_____EST3">#REF!</definedName>
    <definedName name="_____htr110">#REF!</definedName>
    <definedName name="_____htr160">#REF!</definedName>
    <definedName name="_____htr200">#REF!</definedName>
    <definedName name="_____htr225">#REF!</definedName>
    <definedName name="_____htr250">#REF!</definedName>
    <definedName name="_____htr315">#REF!</definedName>
    <definedName name="_____htr400">#REF!</definedName>
    <definedName name="_____htr600">#REF!</definedName>
    <definedName name="_____htr90">#REF!</definedName>
    <definedName name="_____ltr110">#REF!</definedName>
    <definedName name="_____ltr160">#REF!</definedName>
    <definedName name="_____ltr200">#REF!</definedName>
    <definedName name="_____ltr225">#REF!</definedName>
    <definedName name="_____ltr250">#REF!</definedName>
    <definedName name="_____ltr315">#REF!</definedName>
    <definedName name="_____ltr400">#REF!</definedName>
    <definedName name="_____ltr600">#REF!</definedName>
    <definedName name="_____ltr90">#REF!</definedName>
    <definedName name="_____MM1" localSheetId="2">[6]AN2!#REF!</definedName>
    <definedName name="_____MM1" localSheetId="0">[10]AN2!#REF!</definedName>
    <definedName name="_____MM1">[10]AN2!#REF!</definedName>
    <definedName name="_____NA1" localSheetId="2">'[5] G,O A'!#REF!</definedName>
    <definedName name="_____NA1">#REF!</definedName>
    <definedName name="_____NA2" localSheetId="2">'[5] G,O A'!#REF!</definedName>
    <definedName name="_____NA2">#REF!</definedName>
    <definedName name="_____NA3" localSheetId="2">'[5] G,O A'!#REF!</definedName>
    <definedName name="_____NA3">#REF!</definedName>
    <definedName name="_____NB1" localSheetId="2">#REF!</definedName>
    <definedName name="_____NB1">#REF!</definedName>
    <definedName name="_____NB2" localSheetId="2">#REF!</definedName>
    <definedName name="_____NB2">#REF!</definedName>
    <definedName name="_____NB3" localSheetId="2">#REF!</definedName>
    <definedName name="_____NB3">#REF!</definedName>
    <definedName name="_____nba1" localSheetId="2">#REF!</definedName>
    <definedName name="_____nba1">#REF!</definedName>
    <definedName name="_____R" localSheetId="2">[2]AN2!#REF!</definedName>
    <definedName name="_____R" localSheetId="0">[7]AN2!#REF!</definedName>
    <definedName name="_____R">[7]AN2!#REF!</definedName>
    <definedName name="_____SB1" localSheetId="2">#REF!</definedName>
    <definedName name="_____SB1">#REF!</definedName>
    <definedName name="_____SB2" localSheetId="2">#REF!</definedName>
    <definedName name="_____SB2">#REF!</definedName>
    <definedName name="_____SB3" localSheetId="2">#REF!</definedName>
    <definedName name="_____SB3">#REF!</definedName>
    <definedName name="_____SEB3" localSheetId="2">#REF!</definedName>
    <definedName name="_____SEB3">#REF!</definedName>
    <definedName name="_____seb5" localSheetId="2">#REF!</definedName>
    <definedName name="_____seb5">#REF!</definedName>
    <definedName name="_____seb6" localSheetId="2">#REF!</definedName>
    <definedName name="_____seb6">#REF!</definedName>
    <definedName name="_____seb8" localSheetId="2">#REF!</definedName>
    <definedName name="_____seb8">#REF!</definedName>
    <definedName name="____deb1" localSheetId="2">#REF!</definedName>
    <definedName name="____deb1">#REF!</definedName>
    <definedName name="____DEB3" localSheetId="2">#REF!</definedName>
    <definedName name="____DEB3">#REF!</definedName>
    <definedName name="____deb5" localSheetId="2">#REF!</definedName>
    <definedName name="____deb5">#REF!</definedName>
    <definedName name="____deb6" localSheetId="2">#REF!</definedName>
    <definedName name="____deb6">#REF!</definedName>
    <definedName name="____deb8" localSheetId="2">#REF!</definedName>
    <definedName name="____deb8">#REF!</definedName>
    <definedName name="____dec1" localSheetId="2">#REF!</definedName>
    <definedName name="____dec1">#REF!</definedName>
    <definedName name="____dec2" localSheetId="2">#REF!</definedName>
    <definedName name="____dec2">#REF!</definedName>
    <definedName name="____dec3" localSheetId="2">#REF!</definedName>
    <definedName name="____dec3">#REF!</definedName>
    <definedName name="____dee1" localSheetId="2">#REF!</definedName>
    <definedName name="____dee1">#REF!</definedName>
    <definedName name="____dee2" localSheetId="2">#REF!</definedName>
    <definedName name="____dee2">#REF!</definedName>
    <definedName name="____dee3" localSheetId="2">#REF!</definedName>
    <definedName name="____dee3">#REF!</definedName>
    <definedName name="____EST1" localSheetId="2">#REF!</definedName>
    <definedName name="____EST1">#REF!</definedName>
    <definedName name="____EST2" localSheetId="2">#REF!</definedName>
    <definedName name="____EST2">#REF!</definedName>
    <definedName name="____EST3" localSheetId="2">#REF!</definedName>
    <definedName name="____EST3">#REF!</definedName>
    <definedName name="____htr110">#REF!</definedName>
    <definedName name="____htr160">#REF!</definedName>
    <definedName name="____htr200">#REF!</definedName>
    <definedName name="____htr225">#REF!</definedName>
    <definedName name="____htr250">#REF!</definedName>
    <definedName name="____htr315">#REF!</definedName>
    <definedName name="____htr400">#REF!</definedName>
    <definedName name="____htr600">#REF!</definedName>
    <definedName name="____htr90">#REF!</definedName>
    <definedName name="____ltr110">#REF!</definedName>
    <definedName name="____ltr160">#REF!</definedName>
    <definedName name="____ltr200">#REF!</definedName>
    <definedName name="____ltr225">#REF!</definedName>
    <definedName name="____ltr250">#REF!</definedName>
    <definedName name="____ltr315">#REF!</definedName>
    <definedName name="____ltr400">#REF!</definedName>
    <definedName name="____ltr600">#REF!</definedName>
    <definedName name="____ltr90">#REF!</definedName>
    <definedName name="____MM1" localSheetId="2">[6]AN2!#REF!</definedName>
    <definedName name="____MM1" localSheetId="0">[6]AN2!#REF!</definedName>
    <definedName name="____MM1">[6]AN2!#REF!</definedName>
    <definedName name="____NA1" localSheetId="2">'[5] G,O A'!#REF!</definedName>
    <definedName name="____NA1" localSheetId="0">'[5] G,O A'!#REF!</definedName>
    <definedName name="____NA1">'[5] G,O A'!#REF!</definedName>
    <definedName name="____NA2" localSheetId="2">'[5] G,O A'!#REF!</definedName>
    <definedName name="____NA2" localSheetId="0">'[5] G,O A'!#REF!</definedName>
    <definedName name="____NA2">'[5] G,O A'!#REF!</definedName>
    <definedName name="____NA3" localSheetId="2">'[5] G,O A'!#REF!</definedName>
    <definedName name="____NA3" localSheetId="0">'[5] G,O A'!#REF!</definedName>
    <definedName name="____NA3">'[5] G,O A'!#REF!</definedName>
    <definedName name="____NB1" localSheetId="2">#REF!</definedName>
    <definedName name="____NB1">#REF!</definedName>
    <definedName name="____NB2" localSheetId="2">#REF!</definedName>
    <definedName name="____NB2">#REF!</definedName>
    <definedName name="____NB3" localSheetId="2">#REF!</definedName>
    <definedName name="____NB3">#REF!</definedName>
    <definedName name="____nba1" localSheetId="2">#REF!</definedName>
    <definedName name="____nba1">#REF!</definedName>
    <definedName name="____R" localSheetId="1">[2]AN2!#REF!</definedName>
    <definedName name="____R" localSheetId="2">[2]AN2!#REF!</definedName>
    <definedName name="____R" localSheetId="0">[2]AN2!#REF!</definedName>
    <definedName name="____R">[2]AN2!#REF!</definedName>
    <definedName name="____SB1" localSheetId="2">#REF!</definedName>
    <definedName name="____SB1">#REF!</definedName>
    <definedName name="____SB2" localSheetId="2">#REF!</definedName>
    <definedName name="____SB2">#REF!</definedName>
    <definedName name="____SB3" localSheetId="2">#REF!</definedName>
    <definedName name="____SB3">#REF!</definedName>
    <definedName name="____SEB3" localSheetId="2">#REF!</definedName>
    <definedName name="____SEB3">#REF!</definedName>
    <definedName name="____seb5" localSheetId="2">#REF!</definedName>
    <definedName name="____seb5">#REF!</definedName>
    <definedName name="____seb6" localSheetId="2">#REF!</definedName>
    <definedName name="____seb6">#REF!</definedName>
    <definedName name="____seb8" localSheetId="2">#REF!</definedName>
    <definedName name="____seb8">#REF!</definedName>
    <definedName name="___deb1" localSheetId="1">#REF!</definedName>
    <definedName name="___deb1" localSheetId="2">#REF!</definedName>
    <definedName name="___deb1" localSheetId="0">#REF!</definedName>
    <definedName name="___deb1">#REF!</definedName>
    <definedName name="___DEB3" localSheetId="2">#REF!</definedName>
    <definedName name="___DEB3">#REF!</definedName>
    <definedName name="___deb5" localSheetId="2">#REF!</definedName>
    <definedName name="___deb5">#REF!</definedName>
    <definedName name="___deb6" localSheetId="2">#REF!</definedName>
    <definedName name="___deb6">#REF!</definedName>
    <definedName name="___deb8" localSheetId="2">#REF!</definedName>
    <definedName name="___deb8">#REF!</definedName>
    <definedName name="___dec1" localSheetId="1">#REF!</definedName>
    <definedName name="___dec1" localSheetId="2">#REF!</definedName>
    <definedName name="___dec1" localSheetId="0">#REF!</definedName>
    <definedName name="___dec1">#REF!</definedName>
    <definedName name="___dec2" localSheetId="1">#REF!</definedName>
    <definedName name="___dec2" localSheetId="2">#REF!</definedName>
    <definedName name="___dec2" localSheetId="0">#REF!</definedName>
    <definedName name="___dec2">#REF!</definedName>
    <definedName name="___dec3" localSheetId="1">#REF!</definedName>
    <definedName name="___dec3" localSheetId="2">#REF!</definedName>
    <definedName name="___dec3" localSheetId="0">#REF!</definedName>
    <definedName name="___dec3">#REF!</definedName>
    <definedName name="___dee1" localSheetId="1">#REF!</definedName>
    <definedName name="___dee1" localSheetId="2">#REF!</definedName>
    <definedName name="___dee1" localSheetId="0">#REF!</definedName>
    <definedName name="___dee1">#REF!</definedName>
    <definedName name="___dee2" localSheetId="1">#REF!</definedName>
    <definedName name="___dee2" localSheetId="2">#REF!</definedName>
    <definedName name="___dee2" localSheetId="0">#REF!</definedName>
    <definedName name="___dee2">#REF!</definedName>
    <definedName name="___dee3" localSheetId="1">#REF!</definedName>
    <definedName name="___dee3" localSheetId="2">#REF!</definedName>
    <definedName name="___dee3" localSheetId="0">#REF!</definedName>
    <definedName name="___dee3">#REF!</definedName>
    <definedName name="___EST1" localSheetId="2">#REF!</definedName>
    <definedName name="___EST1">#REF!</definedName>
    <definedName name="___EST2" localSheetId="2">#REF!</definedName>
    <definedName name="___EST2">#REF!</definedName>
    <definedName name="___EST3" localSheetId="2">#REF!</definedName>
    <definedName name="___EST3">#REF!</definedName>
    <definedName name="___htr110">#REF!</definedName>
    <definedName name="___htr160">#REF!</definedName>
    <definedName name="___htr200">#REF!</definedName>
    <definedName name="___htr225">#REF!</definedName>
    <definedName name="___htr250">#REF!</definedName>
    <definedName name="___htr315">#REF!</definedName>
    <definedName name="___htr400">#REF!</definedName>
    <definedName name="___htr600">#REF!</definedName>
    <definedName name="___htr90">#REF!</definedName>
    <definedName name="___ltr110">#REF!</definedName>
    <definedName name="___ltr160">#REF!</definedName>
    <definedName name="___ltr200">#REF!</definedName>
    <definedName name="___ltr225">#REF!</definedName>
    <definedName name="___ltr250">#REF!</definedName>
    <definedName name="___ltr315">#REF!</definedName>
    <definedName name="___ltr400">#REF!</definedName>
    <definedName name="___ltr600">#REF!</definedName>
    <definedName name="___ltr90">#REF!</definedName>
    <definedName name="___MM1" localSheetId="2">[6]AN2!#REF!</definedName>
    <definedName name="___MM1" localSheetId="0">[11]AN2!#REF!</definedName>
    <definedName name="___MM1">[11]AN2!#REF!</definedName>
    <definedName name="___NA1" localSheetId="2">'[5] G,O A'!#REF!</definedName>
    <definedName name="___NA1" localSheetId="0">'[5] G,O A'!#REF!</definedName>
    <definedName name="___NA1">'[5] G,O A'!#REF!</definedName>
    <definedName name="___NA2" localSheetId="2">'[5] G,O A'!#REF!</definedName>
    <definedName name="___NA2" localSheetId="0">'[5] G,O A'!#REF!</definedName>
    <definedName name="___NA2">'[5] G,O A'!#REF!</definedName>
    <definedName name="___NA3" localSheetId="2">'[5] G,O A'!#REF!</definedName>
    <definedName name="___NA3" localSheetId="0">'[5] G,O A'!#REF!</definedName>
    <definedName name="___NA3">'[5] G,O A'!#REF!</definedName>
    <definedName name="___NB1" localSheetId="2">#REF!</definedName>
    <definedName name="___NB1">#REF!</definedName>
    <definedName name="___NB2" localSheetId="2">#REF!</definedName>
    <definedName name="___NB2">#REF!</definedName>
    <definedName name="___NB3" localSheetId="2">#REF!</definedName>
    <definedName name="___NB3">#REF!</definedName>
    <definedName name="___nba1" localSheetId="2">#REF!</definedName>
    <definedName name="___nba1">#REF!</definedName>
    <definedName name="___r" localSheetId="2">#REF!</definedName>
    <definedName name="___r">#REF!</definedName>
    <definedName name="___SB1" localSheetId="2">#REF!</definedName>
    <definedName name="___SB1">#REF!</definedName>
    <definedName name="___SB2" localSheetId="2">#REF!</definedName>
    <definedName name="___SB2">#REF!</definedName>
    <definedName name="___SB3" localSheetId="2">#REF!</definedName>
    <definedName name="___SB3">#REF!</definedName>
    <definedName name="___SEB3" localSheetId="2">#REF!</definedName>
    <definedName name="___SEB3">#REF!</definedName>
    <definedName name="___seb5" localSheetId="2">#REF!</definedName>
    <definedName name="___seb5">#REF!</definedName>
    <definedName name="___seb6" localSheetId="2">#REF!</definedName>
    <definedName name="___seb6">#REF!</definedName>
    <definedName name="___seb8" localSheetId="2">#REF!</definedName>
    <definedName name="___seb8">#REF!</definedName>
    <definedName name="__1c" localSheetId="2">#REF!</definedName>
    <definedName name="__1c">#REF!</definedName>
    <definedName name="__1cc" localSheetId="2">#REF!</definedName>
    <definedName name="__1cc">#REF!</definedName>
    <definedName name="__deb1" localSheetId="1">#REF!</definedName>
    <definedName name="__deb1" localSheetId="2">#REF!</definedName>
    <definedName name="__deb1" localSheetId="0">#REF!</definedName>
    <definedName name="__deb1">#REF!</definedName>
    <definedName name="__DEB3" localSheetId="2">#REF!</definedName>
    <definedName name="__DEB3">#REF!</definedName>
    <definedName name="__deb5" localSheetId="2">#REF!</definedName>
    <definedName name="__deb5">#REF!</definedName>
    <definedName name="__deb6" localSheetId="2">#REF!</definedName>
    <definedName name="__deb6">#REF!</definedName>
    <definedName name="__deb8" localSheetId="2">#REF!</definedName>
    <definedName name="__deb8">#REF!</definedName>
    <definedName name="__dec1" localSheetId="1">#REF!</definedName>
    <definedName name="__dec1" localSheetId="2">#REF!</definedName>
    <definedName name="__dec1" localSheetId="0">#REF!</definedName>
    <definedName name="__dec1">#REF!</definedName>
    <definedName name="__dec2" localSheetId="1">#REF!</definedName>
    <definedName name="__dec2" localSheetId="2">#REF!</definedName>
    <definedName name="__dec2" localSheetId="0">#REF!</definedName>
    <definedName name="__dec2">#REF!</definedName>
    <definedName name="__dec3" localSheetId="1">#REF!</definedName>
    <definedName name="__dec3" localSheetId="2">#REF!</definedName>
    <definedName name="__dec3" localSheetId="0">#REF!</definedName>
    <definedName name="__dec3">#REF!</definedName>
    <definedName name="__dee1" localSheetId="1">#REF!</definedName>
    <definedName name="__dee1" localSheetId="2">#REF!</definedName>
    <definedName name="__dee1" localSheetId="0">#REF!</definedName>
    <definedName name="__dee1">#REF!</definedName>
    <definedName name="__dee2" localSheetId="1">#REF!</definedName>
    <definedName name="__dee2" localSheetId="2">#REF!</definedName>
    <definedName name="__dee2" localSheetId="0">#REF!</definedName>
    <definedName name="__dee2">#REF!</definedName>
    <definedName name="__dee3" localSheetId="1">#REF!</definedName>
    <definedName name="__dee3" localSheetId="2">#REF!</definedName>
    <definedName name="__dee3" localSheetId="0">#REF!</definedName>
    <definedName name="__dee3">#REF!</definedName>
    <definedName name="__EST1" localSheetId="2">#REF!</definedName>
    <definedName name="__EST1">#REF!</definedName>
    <definedName name="__EST2" localSheetId="2">#REF!</definedName>
    <definedName name="__EST2">#REF!</definedName>
    <definedName name="__EST3" localSheetId="2">#REF!</definedName>
    <definedName name="__EST3">#REF!</definedName>
    <definedName name="__htr110" localSheetId="2">#REF!</definedName>
    <definedName name="__htr110">#REF!</definedName>
    <definedName name="__htr160" localSheetId="2">#REF!</definedName>
    <definedName name="__htr160">#REF!</definedName>
    <definedName name="__htr200" localSheetId="2">#REF!</definedName>
    <definedName name="__htr200">#REF!</definedName>
    <definedName name="__htr225" localSheetId="2">#REF!</definedName>
    <definedName name="__htr225">#REF!</definedName>
    <definedName name="__htr250" localSheetId="2">#REF!</definedName>
    <definedName name="__htr250">#REF!</definedName>
    <definedName name="__htr315" localSheetId="2">#REF!</definedName>
    <definedName name="__htr315">#REF!</definedName>
    <definedName name="__htr400" localSheetId="2">#REF!</definedName>
    <definedName name="__htr400">#REF!</definedName>
    <definedName name="__htr600" localSheetId="2">#REF!</definedName>
    <definedName name="__htr600">#REF!</definedName>
    <definedName name="__htr90" localSheetId="2">#REF!</definedName>
    <definedName name="__htr90">#REF!</definedName>
    <definedName name="__ltr110" localSheetId="2">#REF!</definedName>
    <definedName name="__ltr110">#REF!</definedName>
    <definedName name="__ltr160" localSheetId="2">#REF!</definedName>
    <definedName name="__ltr160">#REF!</definedName>
    <definedName name="__ltr200" localSheetId="2">#REF!</definedName>
    <definedName name="__ltr200">#REF!</definedName>
    <definedName name="__ltr225" localSheetId="2">#REF!</definedName>
    <definedName name="__ltr225">#REF!</definedName>
    <definedName name="__ltr250" localSheetId="2">#REF!</definedName>
    <definedName name="__ltr250">#REF!</definedName>
    <definedName name="__ltr315" localSheetId="2">#REF!</definedName>
    <definedName name="__ltr315">#REF!</definedName>
    <definedName name="__ltr400" localSheetId="2">#REF!</definedName>
    <definedName name="__ltr400">#REF!</definedName>
    <definedName name="__ltr600" localSheetId="2">#REF!</definedName>
    <definedName name="__ltr600">#REF!</definedName>
    <definedName name="__ltr90" localSheetId="2">#REF!</definedName>
    <definedName name="__ltr90">#REF!</definedName>
    <definedName name="__MM1" localSheetId="2">[6]AN2!#REF!</definedName>
    <definedName name="__MM1" localSheetId="0">[6]AN2!#REF!</definedName>
    <definedName name="__MM1">[6]AN2!#REF!</definedName>
    <definedName name="__NA1" localSheetId="2">#REF!</definedName>
    <definedName name="__NA1">#REF!</definedName>
    <definedName name="__NA2" localSheetId="2">#REF!</definedName>
    <definedName name="__NA2">#REF!</definedName>
    <definedName name="__NA3" localSheetId="2">#REF!</definedName>
    <definedName name="__NA3">#REF!</definedName>
    <definedName name="__NB1" localSheetId="2">#REF!</definedName>
    <definedName name="__NB1">#REF!</definedName>
    <definedName name="__NB2" localSheetId="2">#REF!</definedName>
    <definedName name="__NB2">#REF!</definedName>
    <definedName name="__NB3" localSheetId="2">#REF!</definedName>
    <definedName name="__NB3">#REF!</definedName>
    <definedName name="__nba1" localSheetId="2">#REF!</definedName>
    <definedName name="__nba1">#REF!</definedName>
    <definedName name="__r" localSheetId="2">#REF!</definedName>
    <definedName name="__r">#REF!</definedName>
    <definedName name="__SB1" localSheetId="2">#REF!</definedName>
    <definedName name="__SB1">#REF!</definedName>
    <definedName name="__SB2" localSheetId="2">#REF!</definedName>
    <definedName name="__SB2">#REF!</definedName>
    <definedName name="__SB3" localSheetId="2">#REF!</definedName>
    <definedName name="__SB3">#REF!</definedName>
    <definedName name="__SEB3" localSheetId="2">#REF!</definedName>
    <definedName name="__SEB3">#REF!</definedName>
    <definedName name="__seb5" localSheetId="2">#REF!</definedName>
    <definedName name="__seb5">#REF!</definedName>
    <definedName name="__seb6" localSheetId="2">#REF!</definedName>
    <definedName name="__seb6">#REF!</definedName>
    <definedName name="__seb8" localSheetId="2">#REF!</definedName>
    <definedName name="__seb8">#REF!</definedName>
    <definedName name="_1" localSheetId="2">#REF!</definedName>
    <definedName name="_1">#REF!</definedName>
    <definedName name="_10" localSheetId="2">#REF!</definedName>
    <definedName name="_10">#REF!</definedName>
    <definedName name="_2" localSheetId="2">#REF!</definedName>
    <definedName name="_2">#REF!</definedName>
    <definedName name="_2c" localSheetId="2">#REF!</definedName>
    <definedName name="_2c">#REF!</definedName>
    <definedName name="_3" localSheetId="2">#REF!</definedName>
    <definedName name="_3">#REF!</definedName>
    <definedName name="_3c" localSheetId="2">#REF!</definedName>
    <definedName name="_3c">#REF!</definedName>
    <definedName name="_4" localSheetId="2">#REF!</definedName>
    <definedName name="_4">#REF!</definedName>
    <definedName name="_4c" localSheetId="2">#REF!</definedName>
    <definedName name="_4c">#REF!</definedName>
    <definedName name="_5" localSheetId="2">#REF!</definedName>
    <definedName name="_5">#REF!</definedName>
    <definedName name="_5c" localSheetId="2">#REF!</definedName>
    <definedName name="_5c">#REF!</definedName>
    <definedName name="_5p" localSheetId="2">#REF!</definedName>
    <definedName name="_5p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8c" localSheetId="2">#REF!</definedName>
    <definedName name="_8c">#REF!</definedName>
    <definedName name="_9" localSheetId="2">#REF!</definedName>
    <definedName name="_9">#REF!</definedName>
    <definedName name="_9c" localSheetId="2">#REF!</definedName>
    <definedName name="_9c">#REF!</definedName>
    <definedName name="_C1" localSheetId="2">#REF!</definedName>
    <definedName name="_C1">#REF!</definedName>
    <definedName name="_deb1" localSheetId="1">#REF!</definedName>
    <definedName name="_deb1" localSheetId="2">#REF!</definedName>
    <definedName name="_deb1" localSheetId="0">#REF!</definedName>
    <definedName name="_deb1">#REF!</definedName>
    <definedName name="_DEB3" localSheetId="2">#REF!</definedName>
    <definedName name="_DEB3">#REF!</definedName>
    <definedName name="_deb5" localSheetId="2">#REF!</definedName>
    <definedName name="_deb5">#REF!</definedName>
    <definedName name="_deb6" localSheetId="2">#REF!</definedName>
    <definedName name="_deb6">#REF!</definedName>
    <definedName name="_deb8" localSheetId="2">#REF!</definedName>
    <definedName name="_deb8">#REF!</definedName>
    <definedName name="_dec1" localSheetId="1">#REF!</definedName>
    <definedName name="_dec1" localSheetId="2">#REF!</definedName>
    <definedName name="_dec1" localSheetId="0">#REF!</definedName>
    <definedName name="_dec1">#REF!</definedName>
    <definedName name="_dec2" localSheetId="1">#REF!</definedName>
    <definedName name="_dec2" localSheetId="2">#REF!</definedName>
    <definedName name="_dec2" localSheetId="0">#REF!</definedName>
    <definedName name="_dec2">#REF!</definedName>
    <definedName name="_dec3" localSheetId="1">#REF!</definedName>
    <definedName name="_dec3" localSheetId="2">#REF!</definedName>
    <definedName name="_dec3" localSheetId="0">#REF!</definedName>
    <definedName name="_dec3">#REF!</definedName>
    <definedName name="_dee1" localSheetId="1">#REF!</definedName>
    <definedName name="_dee1" localSheetId="2">#REF!</definedName>
    <definedName name="_dee1" localSheetId="0">#REF!</definedName>
    <definedName name="_dee1">#REF!</definedName>
    <definedName name="_dee2" localSheetId="1">#REF!</definedName>
    <definedName name="_dee2" localSheetId="2">#REF!</definedName>
    <definedName name="_dee2" localSheetId="0">#REF!</definedName>
    <definedName name="_dee2">#REF!</definedName>
    <definedName name="_dee3" localSheetId="1">#REF!</definedName>
    <definedName name="_dee3" localSheetId="2">#REF!</definedName>
    <definedName name="_dee3" localSheetId="0">#REF!</definedName>
    <definedName name="_dee3">#REF!</definedName>
    <definedName name="_EST1" localSheetId="2">#REF!</definedName>
    <definedName name="_EST1">#REF!</definedName>
    <definedName name="_EST2" localSheetId="2">#REF!</definedName>
    <definedName name="_EST2">#REF!</definedName>
    <definedName name="_EST3" localSheetId="2">#REF!</definedName>
    <definedName name="_EST3">#REF!</definedName>
    <definedName name="_htr110" localSheetId="2">#REF!</definedName>
    <definedName name="_htr110">#REF!</definedName>
    <definedName name="_htr160" localSheetId="2">#REF!</definedName>
    <definedName name="_htr160">#REF!</definedName>
    <definedName name="_htr200" localSheetId="2">#REF!</definedName>
    <definedName name="_htr200">#REF!</definedName>
    <definedName name="_htr225" localSheetId="2">#REF!</definedName>
    <definedName name="_htr225">#REF!</definedName>
    <definedName name="_htr250" localSheetId="2">#REF!</definedName>
    <definedName name="_htr250">#REF!</definedName>
    <definedName name="_htr315" localSheetId="2">#REF!</definedName>
    <definedName name="_htr315">#REF!</definedName>
    <definedName name="_htr400" localSheetId="2">#REF!</definedName>
    <definedName name="_htr400">#REF!</definedName>
    <definedName name="_htr600" localSheetId="2">#REF!</definedName>
    <definedName name="_htr600">#REF!</definedName>
    <definedName name="_htr90" localSheetId="2">#REF!</definedName>
    <definedName name="_htr90">#REF!</definedName>
    <definedName name="_ltr110" localSheetId="2">#REF!</definedName>
    <definedName name="_ltr110">#REF!</definedName>
    <definedName name="_ltr160" localSheetId="2">#REF!</definedName>
    <definedName name="_ltr160">#REF!</definedName>
    <definedName name="_ltr200" localSheetId="2">#REF!</definedName>
    <definedName name="_ltr200">#REF!</definedName>
    <definedName name="_ltr225" localSheetId="2">#REF!</definedName>
    <definedName name="_ltr225">#REF!</definedName>
    <definedName name="_ltr250" localSheetId="2">#REF!</definedName>
    <definedName name="_ltr250">#REF!</definedName>
    <definedName name="_ltr315" localSheetId="2">#REF!</definedName>
    <definedName name="_ltr315">#REF!</definedName>
    <definedName name="_ltr400" localSheetId="2">#REF!</definedName>
    <definedName name="_ltr400">#REF!</definedName>
    <definedName name="_ltr600" localSheetId="2">#REF!</definedName>
    <definedName name="_ltr600">#REF!</definedName>
    <definedName name="_ltr90" localSheetId="2">#REF!</definedName>
    <definedName name="_ltr90">#REF!</definedName>
    <definedName name="_MM1" localSheetId="1">[4]AN2!#REF!</definedName>
    <definedName name="_MM1" localSheetId="2">[4]AN2!#REF!</definedName>
    <definedName name="_MM1" localSheetId="0">[4]AN2!#REF!</definedName>
    <definedName name="_MM1">[4]AN2!#REF!</definedName>
    <definedName name="_NA1" localSheetId="1">'[5] G,O A'!#REF!</definedName>
    <definedName name="_NA1" localSheetId="2">'[5] G,O A'!#REF!</definedName>
    <definedName name="_NA1" localSheetId="0">'[5] G,O A'!#REF!</definedName>
    <definedName name="_NA1">'[5] G,O A'!#REF!</definedName>
    <definedName name="_NA2" localSheetId="1">'[5] G,O A'!#REF!</definedName>
    <definedName name="_NA2" localSheetId="2">'[5] G,O A'!#REF!</definedName>
    <definedName name="_NA2" localSheetId="0">'[5] G,O A'!#REF!</definedName>
    <definedName name="_NA2">'[5] G,O A'!#REF!</definedName>
    <definedName name="_NA3" localSheetId="1">'[5] G,O A'!#REF!</definedName>
    <definedName name="_NA3" localSheetId="2">'[5] G,O A'!#REF!</definedName>
    <definedName name="_NA3" localSheetId="0">'[5] G,O A'!#REF!</definedName>
    <definedName name="_NA3">'[5] G,O A'!#REF!</definedName>
    <definedName name="_NB1" localSheetId="1">#REF!</definedName>
    <definedName name="_NB1" localSheetId="2">#REF!</definedName>
    <definedName name="_NB1" localSheetId="0">#REF!</definedName>
    <definedName name="_NB1">#REF!</definedName>
    <definedName name="_NB2" localSheetId="1">#REF!</definedName>
    <definedName name="_NB2" localSheetId="2">#REF!</definedName>
    <definedName name="_NB2" localSheetId="0">#REF!</definedName>
    <definedName name="_NB2">#REF!</definedName>
    <definedName name="_NB3" localSheetId="1">#REF!</definedName>
    <definedName name="_NB3" localSheetId="2">#REF!</definedName>
    <definedName name="_NB3" localSheetId="0">#REF!</definedName>
    <definedName name="_NB3">#REF!</definedName>
    <definedName name="_nba1" localSheetId="2">#REF!</definedName>
    <definedName name="_nba1">#REF!</definedName>
    <definedName name="_r" localSheetId="2">#REF!</definedName>
    <definedName name="_r">#REF!</definedName>
    <definedName name="_SB1" localSheetId="1">#REF!</definedName>
    <definedName name="_SB1" localSheetId="2">#REF!</definedName>
    <definedName name="_SB1" localSheetId="0">#REF!</definedName>
    <definedName name="_SB1">#REF!</definedName>
    <definedName name="_SB2" localSheetId="1">#REF!</definedName>
    <definedName name="_SB2" localSheetId="2">#REF!</definedName>
    <definedName name="_SB2" localSheetId="0">#REF!</definedName>
    <definedName name="_SB2">#REF!</definedName>
    <definedName name="_SB3" localSheetId="1">#REF!</definedName>
    <definedName name="_SB3" localSheetId="2">#REF!</definedName>
    <definedName name="_SB3" localSheetId="0">#REF!</definedName>
    <definedName name="_SB3">#REF!</definedName>
    <definedName name="_SEB3" localSheetId="2">#REF!</definedName>
    <definedName name="_SEB3">#REF!</definedName>
    <definedName name="_seb5" localSheetId="2">#REF!</definedName>
    <definedName name="_seb5">#REF!</definedName>
    <definedName name="_seb6" localSheetId="2">#REF!</definedName>
    <definedName name="_seb6">#REF!</definedName>
    <definedName name="_seb8" localSheetId="2">#REF!</definedName>
    <definedName name="_seb8">#REF!</definedName>
    <definedName name="_Toc144895834" localSheetId="2">'9,VRD'!$B$63</definedName>
    <definedName name="_Toc336941304" localSheetId="1">'8,2 Clim CSF 060923'!#REF!</definedName>
    <definedName name="a" localSheetId="1">[12]AN2!#REF!</definedName>
    <definedName name="a" localSheetId="2">[13]AN2!#REF!</definedName>
    <definedName name="a" localSheetId="0">[12]AN2!#REF!</definedName>
    <definedName name="a">[13]AN2!#REF!</definedName>
    <definedName name="A1_" localSheetId="2">#REF!</definedName>
    <definedName name="A1_">#REF!</definedName>
    <definedName name="A2_" localSheetId="2">#REF!</definedName>
    <definedName name="A2_">#REF!</definedName>
    <definedName name="A2222222222222222222222222" localSheetId="2">'[14]récap pein '!#REF!</definedName>
    <definedName name="A2222222222222222222222222" localSheetId="0">'[14]récap pein '!#REF!</definedName>
    <definedName name="A2222222222222222222222222">'[14]récap pein '!#REF!</definedName>
    <definedName name="A3_" localSheetId="2">#REF!</definedName>
    <definedName name="A3_">#REF!</definedName>
    <definedName name="A4_" localSheetId="2">#REF!</definedName>
    <definedName name="A4_">#REF!</definedName>
    <definedName name="aa" localSheetId="1">#REF!</definedName>
    <definedName name="aa" localSheetId="2">#REF!</definedName>
    <definedName name="aa" localSheetId="0">#REF!</definedName>
    <definedName name="aa">#REF!</definedName>
    <definedName name="AAa" localSheetId="2">'[15]lot 7 ELEC'!#REF!</definedName>
    <definedName name="AAa" localSheetId="0">'[15]lot 7 ELEC'!#REF!</definedName>
    <definedName name="AAa">'[15]lot 7 ELEC'!#REF!</definedName>
    <definedName name="abc" localSheetId="2">#REF!</definedName>
    <definedName name="abc">#REF!</definedName>
    <definedName name="Ac" localSheetId="2">#REF!</definedName>
    <definedName name="Ac">#REF!</definedName>
    <definedName name="Ac1_" localSheetId="2">#REF!</definedName>
    <definedName name="Ac1_">#REF!</definedName>
    <definedName name="Ac2_" localSheetId="2">#REF!</definedName>
    <definedName name="Ac2_">#REF!</definedName>
    <definedName name="Ac3_" localSheetId="2">#REF!</definedName>
    <definedName name="Ac3_">#REF!</definedName>
    <definedName name="Ap" localSheetId="2">#REF!</definedName>
    <definedName name="Ap">#REF!</definedName>
    <definedName name="aps_a_comm_elec" localSheetId="2">[16]bord.elec.annasr!#REF!</definedName>
    <definedName name="aps_a_comm_elec" localSheetId="0">[16]bord.elec.annasr!#REF!</definedName>
    <definedName name="aps_a_comm_elec">[16]bord.elec.annasr!#REF!</definedName>
    <definedName name="AR" localSheetId="1">#REF!</definedName>
    <definedName name="AR" localSheetId="2">#REF!</definedName>
    <definedName name="AR" localSheetId="0">#REF!</definedName>
    <definedName name="AR">#REF!</definedName>
    <definedName name="AS" localSheetId="1">'[17]récap pein '!#REF!</definedName>
    <definedName name="AS" localSheetId="2">'[14]récap pein '!#REF!</definedName>
    <definedName name="AS" localSheetId="0">'[17]récap pein '!#REF!</definedName>
    <definedName name="AS">'[18]récap pein '!#REF!</definedName>
    <definedName name="azerty" localSheetId="1">[19]AN2!#REF!</definedName>
    <definedName name="azerty" localSheetId="2">[20]AN2!#REF!</definedName>
    <definedName name="azerty" localSheetId="0">[19]AN2!#REF!</definedName>
    <definedName name="azerty">[21]AN2!#REF!</definedName>
    <definedName name="b" localSheetId="1">[12]AN2!#REF!</definedName>
    <definedName name="b" localSheetId="2">[13]AN2!#REF!</definedName>
    <definedName name="b" localSheetId="0">[12]AN2!#REF!</definedName>
    <definedName name="b">[13]AN2!#REF!</definedName>
    <definedName name="B__" localSheetId="2">#REF!</definedName>
    <definedName name="B__">#REF!</definedName>
    <definedName name="B1_" localSheetId="2">#REF!</definedName>
    <definedName name="B1_">#REF!</definedName>
    <definedName name="B2_" localSheetId="2">#REF!</definedName>
    <definedName name="B2_">#REF!</definedName>
    <definedName name="_xlnm.Database" localSheetId="1">[22]elec!#REF!</definedName>
    <definedName name="_xlnm.Database" localSheetId="2">#REF!</definedName>
    <definedName name="_xlnm.Database" localSheetId="0">[22]elec!#REF!</definedName>
    <definedName name="_xlnm.Database">[23]D.E1A!#REF!</definedName>
    <definedName name="basededonnées" localSheetId="2">#REF!</definedName>
    <definedName name="basededonnées">#REF!</definedName>
    <definedName name="bb" localSheetId="1">#REF!</definedName>
    <definedName name="bb" localSheetId="2">#REF!</definedName>
    <definedName name="bb" localSheetId="0">#REF!</definedName>
    <definedName name="bb">#REF!</definedName>
    <definedName name="Beg_Bal" localSheetId="2">#REF!</definedName>
    <definedName name="Beg_Bal">#REF!</definedName>
    <definedName name="bn" localSheetId="1">[2]AN2!#REF!</definedName>
    <definedName name="bn" localSheetId="2">[7]AN2!#REF!</definedName>
    <definedName name="bn" localSheetId="0">[2]AN2!#REF!</definedName>
    <definedName name="bn">[7]AN2!#REF!</definedName>
    <definedName name="BOU" localSheetId="2">#REF!</definedName>
    <definedName name="BOU">#REF!</definedName>
    <definedName name="BP" localSheetId="1">[24]AN1SF!$I$11</definedName>
    <definedName name="BP" localSheetId="2">[25]AN1SF!$I$11</definedName>
    <definedName name="BP" localSheetId="0">[24]AN1SF!$I$11</definedName>
    <definedName name="BP">#REF!</definedName>
    <definedName name="C_" localSheetId="2">#REF!</definedName>
    <definedName name="C_">#REF!</definedName>
    <definedName name="CCCCCCCCCCCCCCC" localSheetId="2">[13]AN2!#REF!</definedName>
    <definedName name="CCCCCCCCCCCCCCC" localSheetId="0">[13]AN2!#REF!</definedName>
    <definedName name="CCCCCCCCCCCCCCC">[13]AN2!#REF!</definedName>
    <definedName name="ccr" localSheetId="2">#REF!</definedName>
    <definedName name="ccr">#REF!</definedName>
    <definedName name="ch" localSheetId="2">#REF!</definedName>
    <definedName name="ch">#REF!</definedName>
    <definedName name="cj" localSheetId="2">#REF!</definedName>
    <definedName name="cj">#REF!</definedName>
    <definedName name="Coef" localSheetId="1">#REF!</definedName>
    <definedName name="Coef" localSheetId="2">#REF!</definedName>
    <definedName name="Coef" localSheetId="0">#REF!</definedName>
    <definedName name="Coef">#REF!</definedName>
    <definedName name="COEFA" localSheetId="1">#REF!</definedName>
    <definedName name="COEFA" localSheetId="2">#REF!</definedName>
    <definedName name="COEFA" localSheetId="0">#REF!</definedName>
    <definedName name="COEFA">#REF!</definedName>
    <definedName name="cof" localSheetId="2">#REF!</definedName>
    <definedName name="cof">#REF!</definedName>
    <definedName name="conduits_en_tube_ICD" localSheetId="1">#REF!</definedName>
    <definedName name="conduits_en_tube_ICD" localSheetId="2">#REF!</definedName>
    <definedName name="conduits_en_tube_ICD" localSheetId="0">#REF!</definedName>
    <definedName name="conduits_en_tube_ICD">#REF!</definedName>
    <definedName name="conf" localSheetId="2">#REF!</definedName>
    <definedName name="conf">#REF!</definedName>
    <definedName name="Cp" localSheetId="2">#REF!</definedName>
    <definedName name="Cp">#REF!</definedName>
    <definedName name="Cpc" localSheetId="2">#REF!</definedName>
    <definedName name="Cpc">#REF!</definedName>
    <definedName name="D" localSheetId="2">#REF!</definedName>
    <definedName name="D">#REF!</definedName>
    <definedName name="da" localSheetId="1">#REF!</definedName>
    <definedName name="da" localSheetId="2">#REF!</definedName>
    <definedName name="da" localSheetId="0">#REF!</definedName>
    <definedName name="da">#REF!</definedName>
    <definedName name="Data" localSheetId="2">#REF!</definedName>
    <definedName name="Data">#REF!</definedName>
    <definedName name="db" localSheetId="1">#REF!</definedName>
    <definedName name="db" localSheetId="2">#REF!</definedName>
    <definedName name="db" localSheetId="0">#REF!</definedName>
    <definedName name="db">#REF!</definedName>
    <definedName name="Dc" localSheetId="2">#REF!</definedName>
    <definedName name="Dc">#REF!</definedName>
    <definedName name="dd" localSheetId="1">#REF!</definedName>
    <definedName name="dd" localSheetId="2">#REF!</definedName>
    <definedName name="dd" localSheetId="0">#REF!</definedName>
    <definedName name="dd">#REF!</definedName>
    <definedName name="dens" localSheetId="2">#REF!</definedName>
    <definedName name="dens">#REF!</definedName>
    <definedName name="DETALESTIMATIF" localSheetId="1">[26]D.E1A!#REF!</definedName>
    <definedName name="DETALESTIMATIF" localSheetId="2">[27]D.E1A!#REF!</definedName>
    <definedName name="DETALESTIMATIF" localSheetId="0">[26]D.E1A!#REF!</definedName>
    <definedName name="DETALESTIMATIF">[27]D.E1A!#REF!</definedName>
    <definedName name="dev" localSheetId="1">#REF!</definedName>
    <definedName name="dev" localSheetId="2">#REF!</definedName>
    <definedName name="dev" localSheetId="0">#REF!</definedName>
    <definedName name="dev">#REF!</definedName>
    <definedName name="DF" localSheetId="1">#REF!</definedName>
    <definedName name="DF" localSheetId="2">#REF!</definedName>
    <definedName name="DF" localSheetId="0">#REF!</definedName>
    <definedName name="DF">#REF!</definedName>
    <definedName name="dffffffffffffffffffffffffffffff">#REF!</definedName>
    <definedName name="dh" localSheetId="1">#REF!</definedName>
    <definedName name="dh" localSheetId="2">#REF!</definedName>
    <definedName name="dh" localSheetId="0">#REF!</definedName>
    <definedName name="dh">#REF!</definedName>
    <definedName name="dimens.COL" localSheetId="1">'[28]DimensRESEAU (2)'!$F$6</definedName>
    <definedName name="dimens.COL" localSheetId="0">'[28]DimensRESEAU (2)'!$F$6</definedName>
    <definedName name="dimens.COL">'[29]DimensRESEAU (2)'!$F$6</definedName>
    <definedName name="divers" localSheetId="1">#REF!</definedName>
    <definedName name="divers" localSheetId="2">#REF!</definedName>
    <definedName name="divers" localSheetId="0">#REF!</definedName>
    <definedName name="divers">#REF!</definedName>
    <definedName name="DN" localSheetId="1">#REF!</definedName>
    <definedName name="DN" localSheetId="2">#REF!</definedName>
    <definedName name="DN" localSheetId="0">#REF!</definedName>
    <definedName name="DN">#REF!</definedName>
    <definedName name="doadm" localSheetId="1">#REF!</definedName>
    <definedName name="doadm" localSheetId="2">#REF!</definedName>
    <definedName name="doadm" localSheetId="0">#REF!</definedName>
    <definedName name="doadm">#REF!</definedName>
    <definedName name="dob" localSheetId="1">#REF!</definedName>
    <definedName name="dob" localSheetId="2">#REF!</definedName>
    <definedName name="dob" localSheetId="0">#REF!</definedName>
    <definedName name="dob">#REF!</definedName>
    <definedName name="doc" localSheetId="1">#REF!</definedName>
    <definedName name="doc" localSheetId="2">#REF!</definedName>
    <definedName name="doc" localSheetId="0">#REF!</definedName>
    <definedName name="doc">#REF!</definedName>
    <definedName name="dohe" localSheetId="1">#REF!</definedName>
    <definedName name="dohe" localSheetId="2">#REF!</definedName>
    <definedName name="dohe" localSheetId="0">#REF!</definedName>
    <definedName name="dohe">#REF!</definedName>
    <definedName name="dotadm" localSheetId="2">#REF!</definedName>
    <definedName name="dotadm">#REF!</definedName>
    <definedName name="dotcamp" localSheetId="2">#REF!</definedName>
    <definedName name="dotcamp">#REF!</definedName>
    <definedName name="dotdom" localSheetId="2">#REF!</definedName>
    <definedName name="dotdom">#REF!</definedName>
    <definedName name="dotind" localSheetId="2">#REF!</definedName>
    <definedName name="dotind">#REF!</definedName>
    <definedName name="dotzat" localSheetId="1">#REF!</definedName>
    <definedName name="dotzat" localSheetId="2">#REF!</definedName>
    <definedName name="dotzat" localSheetId="0">#REF!</definedName>
    <definedName name="dotzat">#REF!</definedName>
    <definedName name="dov" localSheetId="1">#REF!</definedName>
    <definedName name="dov" localSheetId="2">#REF!</definedName>
    <definedName name="dov" localSheetId="0">#REF!</definedName>
    <definedName name="dov">#REF!</definedName>
    <definedName name="doza" localSheetId="1">#REF!</definedName>
    <definedName name="doza" localSheetId="2">#REF!</definedName>
    <definedName name="doza" localSheetId="0">#REF!</definedName>
    <definedName name="doza">#REF!</definedName>
    <definedName name="E" localSheetId="2">#REF!</definedName>
    <definedName name="E">#REF!</definedName>
    <definedName name="EB" localSheetId="1">'[30] G,O'!#REF!</definedName>
    <definedName name="EB" localSheetId="2">#REF!</definedName>
    <definedName name="EB" localSheetId="0">'[30] G,O'!#REF!</definedName>
    <definedName name="EB">#REF!</definedName>
    <definedName name="EC" localSheetId="1">'[30] G,O'!#REF!</definedName>
    <definedName name="EC" localSheetId="2">#REF!</definedName>
    <definedName name="EC" localSheetId="0">'[30] G,O'!#REF!</definedName>
    <definedName name="EC">#REF!</definedName>
    <definedName name="ee" localSheetId="1">#REF!</definedName>
    <definedName name="ee" localSheetId="2">#REF!</definedName>
    <definedName name="ee" localSheetId="0">#REF!</definedName>
    <definedName name="ee">#REF!</definedName>
    <definedName name="EEEEEEE" localSheetId="2">#REF!</definedName>
    <definedName name="EEEEEEE">#REF!</definedName>
    <definedName name="efef" localSheetId="0">IF([31]!Values_Entered,[32]!Header_Row+[31]!Number_of_Payments,[32]!Header_Row)</definedName>
    <definedName name="efef">IF([33]!Values_Entered,[32]!Header_Row+[33]!Number_of_Payments,[32]!Header_Row)</definedName>
    <definedName name="Elec">'[34]BpElecEnnasr-Géneral'!$BS$6:$BS$99</definedName>
    <definedName name="electr">'[34]BpElecEnnasr-Géneral'!$CK$6:$CK$99</definedName>
    <definedName name="electricité">'[34]BpElecEnnasr-Géneral'!$BI$6:$BI$99</definedName>
    <definedName name="End_Bal" localSheetId="2">#REF!</definedName>
    <definedName name="End_Bal">#REF!</definedName>
    <definedName name="Epai_Dalle_de" localSheetId="1">#REF!</definedName>
    <definedName name="Epai_Dalle_de" localSheetId="2">#REF!</definedName>
    <definedName name="Epai_Dalle_de" localSheetId="0">#REF!</definedName>
    <definedName name="Epai_Dalle_de">#REF!</definedName>
    <definedName name="er" localSheetId="2">'[15]lot 7 ELEC'!#REF!</definedName>
    <definedName name="er" localSheetId="0">'[15]lot 7 ELEC'!#REF!</definedName>
    <definedName name="er">'[15]lot 7 ELEC'!#REF!</definedName>
    <definedName name="ERRRR" localSheetId="2">#REF!</definedName>
    <definedName name="ERRRR">#REF!</definedName>
    <definedName name="etancheité" localSheetId="2">[22]elec!#REF!</definedName>
    <definedName name="etancheité" localSheetId="0">[22]elec!#REF!</definedName>
    <definedName name="etancheité">[22]elec!#REF!</definedName>
    <definedName name="Extra_Pay" localSheetId="2">#REF!</definedName>
    <definedName name="Extra_Pay">#REF!</definedName>
    <definedName name="_xlnm.Extract" localSheetId="2">#REF!</definedName>
    <definedName name="_xlnm.Extract">#REF!</definedName>
    <definedName name="F" localSheetId="2">#REF!</definedName>
    <definedName name="F">#REF!</definedName>
    <definedName name="F__" localSheetId="2">#REF!</definedName>
    <definedName name="F__">#REF!</definedName>
    <definedName name="F1_" localSheetId="2">#REF!</definedName>
    <definedName name="F1_">#REF!</definedName>
    <definedName name="Fc" localSheetId="2">#REF!</definedName>
    <definedName name="Fc">#REF!</definedName>
    <definedName name="Fc1_" localSheetId="2">#REF!</definedName>
    <definedName name="Fc1_">#REF!</definedName>
    <definedName name="ffff">#REF!</definedName>
    <definedName name="FLUIDES" localSheetId="2">#REF!</definedName>
    <definedName name="FLUIDES">#REF!</definedName>
    <definedName name="_xlnm.Recorder" localSheetId="2">#REF!</definedName>
    <definedName name="_xlnm.Recorder">#REF!</definedName>
    <definedName name="Fp" localSheetId="2">#REF!</definedName>
    <definedName name="Fp">#REF!</definedName>
    <definedName name="Full_Print" localSheetId="2">#REF!</definedName>
    <definedName name="Full_Print">#REF!</definedName>
    <definedName name="G" localSheetId="1">[2]AN2!#REF!</definedName>
    <definedName name="G" localSheetId="2">[7]AN2!#REF!</definedName>
    <definedName name="G" localSheetId="0">[2]AN2!#REF!</definedName>
    <definedName name="G">[7]AN2!#REF!</definedName>
    <definedName name="G.OPort" localSheetId="1">#REF!</definedName>
    <definedName name="G.OPort" localSheetId="2">#REF!</definedName>
    <definedName name="G.OPort" localSheetId="0">#REF!</definedName>
    <definedName name="G.OPort">#REF!</definedName>
    <definedName name="GG" localSheetId="1">#REF!</definedName>
    <definedName name="GG" localSheetId="2">#REF!</definedName>
    <definedName name="GG" localSheetId="0">#REF!</definedName>
    <definedName name="GG">#REF!</definedName>
    <definedName name="ggggg">#REF!</definedName>
    <definedName name="ghjki" localSheetId="0">[19]AN2!#REF!</definedName>
    <definedName name="ghjki">[19]AN2!#REF!</definedName>
    <definedName name="GO" localSheetId="1">[12]AN2!#REF!</definedName>
    <definedName name="GO" localSheetId="2">[12]AN2!#REF!</definedName>
    <definedName name="GO" localSheetId="0">[12]AN2!#REF!</definedName>
    <definedName name="GO">[12]AN2!#REF!</definedName>
    <definedName name="goaziz" localSheetId="1">#REF!</definedName>
    <definedName name="goaziz" localSheetId="2">#REF!</definedName>
    <definedName name="goaziz" localSheetId="0">#REF!</definedName>
    <definedName name="goaziz">#REF!</definedName>
    <definedName name="gtggs" localSheetId="2">#REF!</definedName>
    <definedName name="gtggs">#REF!</definedName>
    <definedName name="gukuil" localSheetId="0">[19]AN2!#REF!</definedName>
    <definedName name="gukuil">[19]AN2!#REF!</definedName>
    <definedName name="h" localSheetId="1">[35]AN2!#REF!</definedName>
    <definedName name="h" localSheetId="2">[36]AN2!#REF!</definedName>
    <definedName name="h" localSheetId="0">[35]AN2!#REF!</definedName>
    <definedName name="h">[36]AN2!#REF!</definedName>
    <definedName name="h_élév" localSheetId="1">[24]AN1SI!$X$10</definedName>
    <definedName name="h_élév" localSheetId="2">#REF!</definedName>
    <definedName name="h_élév" localSheetId="0">[24]AN1SI!$X$10</definedName>
    <definedName name="h_élév">#REF!</definedName>
    <definedName name="HAHA" localSheetId="2">#REF!</definedName>
    <definedName name="HAHA">#REF!</definedName>
    <definedName name="HE" localSheetId="1">[37]AN1SI!$H$6</definedName>
    <definedName name="HE" localSheetId="2">#REF!</definedName>
    <definedName name="HE" localSheetId="0">[37]AN1SI!$H$6</definedName>
    <definedName name="HE">#REF!</definedName>
    <definedName name="Header_Row">ROW(#REF!)</definedName>
    <definedName name="HH" localSheetId="1">[38]AN3!$H$6</definedName>
    <definedName name="HH" localSheetId="2">[39]AN3!$H$6</definedName>
    <definedName name="HH" localSheetId="0">[38]AN3!$H$6</definedName>
    <definedName name="HH">[39]AN3!$H$6</definedName>
    <definedName name="hhhh" localSheetId="2">#REF!</definedName>
    <definedName name="hhhh">#REF!</definedName>
    <definedName name="Hp" localSheetId="1">#REF!</definedName>
    <definedName name="Hp" localSheetId="2">#REF!</definedName>
    <definedName name="Hp" localSheetId="0">#REF!</definedName>
    <definedName name="Hp">#REF!</definedName>
    <definedName name="hpr" localSheetId="2">#REF!</definedName>
    <definedName name="hpr">#REF!</definedName>
    <definedName name="ii" localSheetId="1">[2]AN2!#REF!</definedName>
    <definedName name="ii" localSheetId="2">[7]AN2!#REF!</definedName>
    <definedName name="ii" localSheetId="0">[2]AN2!#REF!</definedName>
    <definedName name="ii">[7]AN2!#REF!</definedName>
    <definedName name="IMANE" localSheetId="2">[12]AN2!#REF!</definedName>
    <definedName name="IMANE" localSheetId="0">[12]AN2!#REF!</definedName>
    <definedName name="IMANE">[12]AN2!#REF!</definedName>
    <definedName name="_xlnm.Print_Titles" localSheetId="1">'8,2 Clim CSF 060923'!$1:$2</definedName>
    <definedName name="_xlnm.Print_Titles" localSheetId="2">'9,VRD'!$1:$7</definedName>
    <definedName name="_xlnm.Print_Titles" localSheetId="0">'GSF FLUIDES '!$1:$6</definedName>
    <definedName name="Int" localSheetId="2">#REF!</definedName>
    <definedName name="Int">#REF!</definedName>
    <definedName name="Interest_Rate" localSheetId="2">#REF!</definedName>
    <definedName name="Interest_Rate">#REF!</definedName>
    <definedName name="ISMAIL" localSheetId="2">#REF!</definedName>
    <definedName name="ISMAIL">#REF!</definedName>
    <definedName name="jj" localSheetId="1">#REF!</definedName>
    <definedName name="jj" localSheetId="2">#REF!</definedName>
    <definedName name="jj" localSheetId="0">#REF!</definedName>
    <definedName name="jj">#REF!</definedName>
    <definedName name="k" localSheetId="1">#REF!</definedName>
    <definedName name="k" localSheetId="2">#REF!</definedName>
    <definedName name="k" localSheetId="0">#REF!</definedName>
    <definedName name="k">#REF!</definedName>
    <definedName name="kj" localSheetId="1">[40]AN2!#REF!</definedName>
    <definedName name="kj" localSheetId="2">[40]AN2!#REF!</definedName>
    <definedName name="kj" localSheetId="0">[40]AN2!#REF!</definedName>
    <definedName name="kj">[40]AN2!#REF!</definedName>
    <definedName name="km" localSheetId="2">#REF!</definedName>
    <definedName name="km">#REF!</definedName>
    <definedName name="KsCAO" localSheetId="2">#REF!</definedName>
    <definedName name="KsCAO">#REF!</definedName>
    <definedName name="Last_Row" localSheetId="2">#N/A</definedName>
    <definedName name="Last_Row" localSheetId="0">IF([31]!Values_Entered,Header_Row+[31]!Number_of_Payments,Header_Row)</definedName>
    <definedName name="Last_Row">IF([33]!Values_Entered,Header_Row+[33]!Number_of_Payments,Header_Row)</definedName>
    <definedName name="LG" localSheetId="1">#REF!</definedName>
    <definedName name="LG" localSheetId="2">#REF!</definedName>
    <definedName name="LG" localSheetId="0">#REF!</definedName>
    <definedName name="LG">#REF!</definedName>
    <definedName name="Loan_Amount" localSheetId="2">#REF!</definedName>
    <definedName name="Loan_Amount">#REF!</definedName>
    <definedName name="Loan_Start" localSheetId="2">#REF!</definedName>
    <definedName name="Loan_Start">#REF!</definedName>
    <definedName name="Loan_Years" localSheetId="2">#REF!</definedName>
    <definedName name="Loan_Years">#REF!</definedName>
    <definedName name="LP" localSheetId="1">#REF!</definedName>
    <definedName name="LP" localSheetId="2">#REF!</definedName>
    <definedName name="LP" localSheetId="0">#REF!</definedName>
    <definedName name="LP">#REF!</definedName>
    <definedName name="LPB" localSheetId="1">#REF!</definedName>
    <definedName name="LPB" localSheetId="2">#REF!</definedName>
    <definedName name="LPB" localSheetId="0">#REF!</definedName>
    <definedName name="LPB">#REF!</definedName>
    <definedName name="m" localSheetId="1">#REF!</definedName>
    <definedName name="m" localSheetId="2">#REF!</definedName>
    <definedName name="m" localSheetId="0">#REF!</definedName>
    <definedName name="m">#REF!</definedName>
    <definedName name="MAMA" localSheetId="1">#REF!</definedName>
    <definedName name="MAMA" localSheetId="2">#REF!</definedName>
    <definedName name="MAMA" localSheetId="0">#REF!</definedName>
    <definedName name="MAMA">#REF!</definedName>
    <definedName name="mb" localSheetId="1">[41]AN2!#REF!</definedName>
    <definedName name="mb" localSheetId="2">[41]AN2!#REF!</definedName>
    <definedName name="mb" localSheetId="0">[41]AN2!#REF!</definedName>
    <definedName name="mb">[41]AN2!#REF!</definedName>
    <definedName name="mery" localSheetId="2">[2]AN2!#REF!</definedName>
    <definedName name="mery" localSheetId="0">[2]AN2!#REF!</definedName>
    <definedName name="mery">[2]AN2!#REF!</definedName>
    <definedName name="mm" localSheetId="1">#REF!</definedName>
    <definedName name="mm" localSheetId="2">#REF!</definedName>
    <definedName name="mm" localSheetId="0">#REF!</definedName>
    <definedName name="mm">#REF!</definedName>
    <definedName name="mmmmmmm" localSheetId="2">#REF!</definedName>
    <definedName name="mmmmmmm">#REF!</definedName>
    <definedName name="mur" localSheetId="1">'[42]métré-revet'!$K:$K</definedName>
    <definedName name="mur" localSheetId="2">#REF!</definedName>
    <definedName name="mur" localSheetId="0">'[42]métré-revet'!$K:$K</definedName>
    <definedName name="mur">#REF!</definedName>
    <definedName name="n" localSheetId="1">#REF!</definedName>
    <definedName name="n" localSheetId="2">#REF!</definedName>
    <definedName name="n" localSheetId="0">#REF!</definedName>
    <definedName name="n">#REF!</definedName>
    <definedName name="NA" localSheetId="1">#REF!</definedName>
    <definedName name="NA" localSheetId="2">#REF!</definedName>
    <definedName name="NA" localSheetId="0">#REF!</definedName>
    <definedName name="NA">#REF!</definedName>
    <definedName name="NA1B" localSheetId="1">'[43] G,O B'!$E$7</definedName>
    <definedName name="NA1B" localSheetId="2">'[44] G,O B'!$E$7</definedName>
    <definedName name="NA1B" localSheetId="0">'[43] G,O B'!$E$7</definedName>
    <definedName name="NA1B">'[43] G,O B'!$E$7</definedName>
    <definedName name="NA2B" localSheetId="1">'[43] G,O B'!$G$7</definedName>
    <definedName name="NA2B" localSheetId="2">'[44] G,O B'!$G$7</definedName>
    <definedName name="NA2B" localSheetId="0">'[43] G,O B'!$G$7</definedName>
    <definedName name="NA2B">'[43] G,O B'!$G$7</definedName>
    <definedName name="NA3B" localSheetId="1">'[43] G,O B'!$I$7</definedName>
    <definedName name="NA3B" localSheetId="2">'[44] G,O B'!$I$7</definedName>
    <definedName name="NA3B" localSheetId="0">'[43] G,O B'!$I$7</definedName>
    <definedName name="NA3B">'[43] G,O B'!$I$7</definedName>
    <definedName name="NB" localSheetId="1">#REF!</definedName>
    <definedName name="NB" localSheetId="2">#REF!</definedName>
    <definedName name="NB" localSheetId="0">#REF!</definedName>
    <definedName name="NB">#REF!</definedName>
    <definedName name="NB3R" localSheetId="1">#REF!</definedName>
    <definedName name="NB3R" localSheetId="2">#REF!</definedName>
    <definedName name="NB3R" localSheetId="0">#REF!</definedName>
    <definedName name="NB3R">#REF!</definedName>
    <definedName name="nbvvvvvvv" localSheetId="2">#REF!</definedName>
    <definedName name="nbvvvvvvv">#REF!</definedName>
    <definedName name="NC" localSheetId="1">#REF!</definedName>
    <definedName name="NC" localSheetId="2">'[5] G,O A'!#REF!</definedName>
    <definedName name="NC" localSheetId="0">#REF!</definedName>
    <definedName name="NC">#REF!</definedName>
    <definedName name="NCbis" localSheetId="1">#REF!</definedName>
    <definedName name="NCbis" localSheetId="2">'[5] G,O A'!#REF!</definedName>
    <definedName name="NCbis" localSheetId="0">#REF!</definedName>
    <definedName name="NCbis">#REF!</definedName>
    <definedName name="ND" localSheetId="1">#REF!</definedName>
    <definedName name="ND" localSheetId="2">#REF!</definedName>
    <definedName name="ND" localSheetId="0">#REF!</definedName>
    <definedName name="ND">#REF!</definedName>
    <definedName name="NE" localSheetId="1">#REF!</definedName>
    <definedName name="NE" localSheetId="2">'[5] G,O A'!#REF!</definedName>
    <definedName name="NE" localSheetId="0">#REF!</definedName>
    <definedName name="NE">#REF!</definedName>
    <definedName name="NEB" localSheetId="1">'[43] G,O B'!$K$7</definedName>
    <definedName name="NEB" localSheetId="2">'[44] G,O B'!$K$7</definedName>
    <definedName name="NEB" localSheetId="0">'[43] G,O B'!$K$7</definedName>
    <definedName name="NEB">'[43] G,O B'!$K$7</definedName>
    <definedName name="NF" localSheetId="1">#REF!</definedName>
    <definedName name="NF" localSheetId="2">'[5] G,O A'!#REF!</definedName>
    <definedName name="NF" localSheetId="0">#REF!</definedName>
    <definedName name="NF">#REF!</definedName>
    <definedName name="NFB" localSheetId="1">'[43] G,O B'!$M$7</definedName>
    <definedName name="NFB" localSheetId="2">'[44] G,O B'!$M$7</definedName>
    <definedName name="NFB" localSheetId="0">'[43] G,O B'!$M$7</definedName>
    <definedName name="NFB">'[43] G,O B'!$M$7</definedName>
    <definedName name="NG" localSheetId="1">#REF!</definedName>
    <definedName name="NG" localSheetId="2">'[5] G,O A'!#REF!</definedName>
    <definedName name="NG" localSheetId="0">#REF!</definedName>
    <definedName name="NG">#REF!</definedName>
    <definedName name="NH" localSheetId="1">#REF!</definedName>
    <definedName name="NH" localSheetId="2">'[5] G,O A'!#REF!</definedName>
    <definedName name="NH" localSheetId="0">#REF!</definedName>
    <definedName name="NH">#REF!</definedName>
    <definedName name="NHbis" localSheetId="1">#REF!</definedName>
    <definedName name="NHbis" localSheetId="2">'[5] G,O A'!#REF!</definedName>
    <definedName name="NHbis" localSheetId="0">#REF!</definedName>
    <definedName name="NHbis">#REF!</definedName>
    <definedName name="NI" localSheetId="1">#REF!</definedName>
    <definedName name="NI" localSheetId="2">'[5] G,O A'!#REF!</definedName>
    <definedName name="NI" localSheetId="0">#REF!</definedName>
    <definedName name="NI">#REF!</definedName>
    <definedName name="NJ" localSheetId="1">#REF!</definedName>
    <definedName name="NJ" localSheetId="2">'[5] G,O A'!#REF!</definedName>
    <definedName name="NJ" localSheetId="0">#REF!</definedName>
    <definedName name="NJ">#REF!</definedName>
    <definedName name="NK" localSheetId="1">#REF!</definedName>
    <definedName name="NK" localSheetId="2">'[5] G,O A'!#REF!</definedName>
    <definedName name="NK" localSheetId="0">#REF!</definedName>
    <definedName name="NK">#REF!</definedName>
    <definedName name="NL" localSheetId="1">#REF!</definedName>
    <definedName name="NL" localSheetId="2">'[5] G,O A'!#REF!</definedName>
    <definedName name="NL" localSheetId="0">#REF!</definedName>
    <definedName name="NL">#REF!</definedName>
    <definedName name="NLbis" localSheetId="1">#REF!</definedName>
    <definedName name="NLbis" localSheetId="2">'[5] G,O A'!#REF!</definedName>
    <definedName name="NLbis" localSheetId="0">#REF!</definedName>
    <definedName name="NLbis">#REF!</definedName>
    <definedName name="NM" localSheetId="1">#REF!</definedName>
    <definedName name="NM" localSheetId="2">'[5] G,O A'!#REF!</definedName>
    <definedName name="NM" localSheetId="0">#REF!</definedName>
    <definedName name="NM">#REF!</definedName>
    <definedName name="NMB" localSheetId="1">'[43] G,O B'!$O$7</definedName>
    <definedName name="NMB" localSheetId="2">'[44] G,O B'!$O$7</definedName>
    <definedName name="NMB" localSheetId="0">'[43] G,O B'!$O$7</definedName>
    <definedName name="NMB">'[43] G,O B'!$O$7</definedName>
    <definedName name="NN" localSheetId="1">#REF!</definedName>
    <definedName name="NN" localSheetId="2">'[5] G,O A'!#REF!</definedName>
    <definedName name="NN" localSheetId="0">#REF!</definedName>
    <definedName name="NN">#REF!</definedName>
    <definedName name="NNbis" localSheetId="1">#REF!</definedName>
    <definedName name="NNbis" localSheetId="2">'[5] G,O A'!#REF!</definedName>
    <definedName name="NNbis" localSheetId="0">#REF!</definedName>
    <definedName name="NNbis">#REF!</definedName>
    <definedName name="NO" localSheetId="1">#REF!</definedName>
    <definedName name="NO" localSheetId="2">'[5] G,O A'!#REF!</definedName>
    <definedName name="NO" localSheetId="0">#REF!</definedName>
    <definedName name="NO">#REF!</definedName>
    <definedName name="NOB" localSheetId="1">'[43] G,O B'!$Q$7</definedName>
    <definedName name="NOB" localSheetId="2">'[44] G,O B'!$Q$7</definedName>
    <definedName name="NOB" localSheetId="0">'[43] G,O B'!$Q$7</definedName>
    <definedName name="NOB">'[43] G,O B'!$Q$7</definedName>
    <definedName name="NP" localSheetId="1">#REF!</definedName>
    <definedName name="NP" localSheetId="2">'[5] G,O A'!#REF!</definedName>
    <definedName name="NP" localSheetId="0">#REF!</definedName>
    <definedName name="NP">#REF!</definedName>
    <definedName name="NPB" localSheetId="1">'[43] G,O B'!#REF!</definedName>
    <definedName name="NPB" localSheetId="2">'[44] G,O B'!#REF!</definedName>
    <definedName name="NPB" localSheetId="0">'[43] G,O B'!#REF!</definedName>
    <definedName name="NPB">'[43] G,O B'!#REF!</definedName>
    <definedName name="NQ" localSheetId="1">#REF!</definedName>
    <definedName name="NQ" localSheetId="2">'[5] G,O A'!#REF!</definedName>
    <definedName name="NQ" localSheetId="0">#REF!</definedName>
    <definedName name="NQ">#REF!</definedName>
    <definedName name="NR" localSheetId="1">#REF!</definedName>
    <definedName name="NR" localSheetId="2">'[5] G,O A'!#REF!</definedName>
    <definedName name="NR" localSheetId="0">#REF!</definedName>
    <definedName name="NR">#REF!</definedName>
    <definedName name="NRbis" localSheetId="1">#REF!</definedName>
    <definedName name="NRbis" localSheetId="2">'[5] G,O A'!#REF!</definedName>
    <definedName name="NRbis" localSheetId="0">#REF!</definedName>
    <definedName name="NRbis">#REF!</definedName>
    <definedName name="Num_Pmt_Per_Year" localSheetId="2">#REF!</definedName>
    <definedName name="Num_Pmt_Per_Year">#REF!</definedName>
    <definedName name="Number_of_Payments" localSheetId="2">MATCH(0.01,'9,VRD'!End_Bal,-1)+1</definedName>
    <definedName name="Number_of_Payments" localSheetId="0">MATCH(0.01,End_Bal,-1)+1</definedName>
    <definedName name="Number_of_Payments">MATCH(0.01,End_Bal,-1)+1</definedName>
    <definedName name="O" localSheetId="1">#REF!</definedName>
    <definedName name="O" localSheetId="2">#REF!</definedName>
    <definedName name="O" localSheetId="0">#REF!</definedName>
    <definedName name="O">#REF!</definedName>
    <definedName name="oui" localSheetId="0">Scheduled_Payment+Extra_Payment</definedName>
    <definedName name="oui">Scheduled_Payment+Extra_Payment</definedName>
    <definedName name="p" localSheetId="1">[45]AN3!$K$11</definedName>
    <definedName name="p" localSheetId="2">[46]AN3!$K$11</definedName>
    <definedName name="p" localSheetId="0">[45]AN3!$K$11</definedName>
    <definedName name="p">[47]AN3!$K$11</definedName>
    <definedName name="P.U._TTC" localSheetId="2">#REF!</definedName>
    <definedName name="P.U._TTC">#REF!</definedName>
    <definedName name="PAPA" localSheetId="2">#REF!</definedName>
    <definedName name="PAPA">#REF!</definedName>
    <definedName name="Pay_Date" localSheetId="2">#REF!</definedName>
    <definedName name="Pay_Date">#REF!</definedName>
    <definedName name="Pay_Num" localSheetId="2">#REF!</definedName>
    <definedName name="Pay_Num">#REF!</definedName>
    <definedName name="Payment_Date" localSheetId="2">DATE(YEAR('9,VRD'!Loan_Start),MONTH('9,VRD'!Loan_Start)+Payment_Number,DAY('9,VRD'!Loan_Start))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linthe" localSheetId="1">'[42]métré-revet'!$L:$L</definedName>
    <definedName name="plinthe" localSheetId="2">#REF!</definedName>
    <definedName name="plinthe" localSheetId="0">'[42]métré-revet'!$L:$L</definedName>
    <definedName name="plinthe">#REF!</definedName>
    <definedName name="poteau" localSheetId="2">#REF!</definedName>
    <definedName name="poteau">#REF!</definedName>
    <definedName name="PP" localSheetId="1">#REF!</definedName>
    <definedName name="PP" localSheetId="2">#REF!</definedName>
    <definedName name="PP" localSheetId="0">#REF!</definedName>
    <definedName name="PP">#REF!</definedName>
    <definedName name="Princ" localSheetId="2">#REF!</definedName>
    <definedName name="Princ">#REF!</definedName>
    <definedName name="Print_Area_Reset" localSheetId="2">OFFSET('9,VRD'!Full_Print,0,0,'9,VRD'!Last_Row)</definedName>
    <definedName name="Print_Area_Reset" localSheetId="0">OFFSET(Full_Print,0,0,'GSF FLUIDES '!Last_Row)</definedName>
    <definedName name="Print_Area_Reset">OFFSET(Full_Print,0,0,Last_Row)</definedName>
    <definedName name="PS" localSheetId="1">#REF!</definedName>
    <definedName name="PS" localSheetId="2">#REF!</definedName>
    <definedName name="PS" localSheetId="0">#REF!</definedName>
    <definedName name="PS">#REF!</definedName>
    <definedName name="QQ" localSheetId="1">#REF!</definedName>
    <definedName name="QQ" localSheetId="2">#REF!</definedName>
    <definedName name="QQ" localSheetId="0">#REF!</definedName>
    <definedName name="QQ">#REF!</definedName>
    <definedName name="Qtité_Tot" localSheetId="2">#REF!</definedName>
    <definedName name="Qtité_Tot">#REF!</definedName>
    <definedName name="ratioadm" localSheetId="2">#REF!</definedName>
    <definedName name="ratioadm">#REF!</definedName>
    <definedName name="ratioind" localSheetId="2">#REF!</definedName>
    <definedName name="ratioind">#REF!</definedName>
    <definedName name="reca">#REF!</definedName>
    <definedName name="recap" localSheetId="2">#REF!</definedName>
    <definedName name="recap">#REF!</definedName>
    <definedName name="RECAVRD" localSheetId="2">#REF!</definedName>
    <definedName name="RECAVRD">#REF!</definedName>
    <definedName name="revesol" localSheetId="2">#REF!</definedName>
    <definedName name="revesol">#REF!</definedName>
    <definedName name="rp" localSheetId="2">#REF!</definedName>
    <definedName name="rp">#REF!</definedName>
    <definedName name="rprod" localSheetId="2">#REF!</definedName>
    <definedName name="rprod">#REF!</definedName>
    <definedName name="RR" localSheetId="1">[48]AN2!#REF!</definedName>
    <definedName name="RR" localSheetId="2">[48]AN2!#REF!</definedName>
    <definedName name="RR" localSheetId="0">[48]AN2!#REF!</definedName>
    <definedName name="RR">[48]AN2!#REF!</definedName>
    <definedName name="RRR" localSheetId="2">#REF!</definedName>
    <definedName name="RRR">#REF!</definedName>
    <definedName name="s" localSheetId="1">#REF!</definedName>
    <definedName name="s" localSheetId="2">#REF!</definedName>
    <definedName name="s" localSheetId="0">#REF!</definedName>
    <definedName name="s">#REF!</definedName>
    <definedName name="SA" localSheetId="1">#REF!</definedName>
    <definedName name="SA" localSheetId="2">#REF!</definedName>
    <definedName name="SA" localSheetId="0">#REF!</definedName>
    <definedName name="SA">#REF!</definedName>
    <definedName name="SAR" localSheetId="1">#REF!</definedName>
    <definedName name="SAR" localSheetId="2">#REF!</definedName>
    <definedName name="SAR" localSheetId="0">#REF!</definedName>
    <definedName name="SAR">#REF!</definedName>
    <definedName name="SB" localSheetId="1">'[30] G,O'!#REF!</definedName>
    <definedName name="SB" localSheetId="2">#REF!</definedName>
    <definedName name="SB" localSheetId="0">'[30] G,O'!#REF!</definedName>
    <definedName name="SB">#REF!</definedName>
    <definedName name="SB1E" localSheetId="1">#REF!</definedName>
    <definedName name="SB1E" localSheetId="2">#REF!</definedName>
    <definedName name="SB1E" localSheetId="0">#REF!</definedName>
    <definedName name="SB1E">#REF!</definedName>
    <definedName name="SB1F" localSheetId="1">#REF!</definedName>
    <definedName name="SB1F" localSheetId="2">#REF!</definedName>
    <definedName name="SB1F" localSheetId="0">#REF!</definedName>
    <definedName name="SB1F">#REF!</definedName>
    <definedName name="SB1P" localSheetId="1">#REF!</definedName>
    <definedName name="SB1P" localSheetId="2">#REF!</definedName>
    <definedName name="SB1P" localSheetId="0">#REF!</definedName>
    <definedName name="SB1P">#REF!</definedName>
    <definedName name="SB1R" localSheetId="1">#REF!</definedName>
    <definedName name="SB1R" localSheetId="2">#REF!</definedName>
    <definedName name="SB1R" localSheetId="0">#REF!</definedName>
    <definedName name="SB1R">#REF!</definedName>
    <definedName name="SB2E" localSheetId="1">#REF!</definedName>
    <definedName name="SB2E" localSheetId="2">#REF!</definedName>
    <definedName name="SB2E" localSheetId="0">#REF!</definedName>
    <definedName name="SB2E">#REF!</definedName>
    <definedName name="SB2F" localSheetId="1">#REF!</definedName>
    <definedName name="SB2F" localSheetId="2">#REF!</definedName>
    <definedName name="SB2F" localSheetId="0">#REF!</definedName>
    <definedName name="SB2F">#REF!</definedName>
    <definedName name="SB2P" localSheetId="1">#REF!</definedName>
    <definedName name="SB2P" localSheetId="2">#REF!</definedName>
    <definedName name="SB2P" localSheetId="0">#REF!</definedName>
    <definedName name="SB2P">#REF!</definedName>
    <definedName name="SB2R" localSheetId="1">#REF!</definedName>
    <definedName name="SB2R" localSheetId="2">#REF!</definedName>
    <definedName name="SB2R" localSheetId="0">#REF!</definedName>
    <definedName name="SB2R">#REF!</definedName>
    <definedName name="SB3E" localSheetId="1">#REF!</definedName>
    <definedName name="SB3E" localSheetId="2">#REF!</definedName>
    <definedName name="SB3E" localSheetId="0">#REF!</definedName>
    <definedName name="SB3E">#REF!</definedName>
    <definedName name="SB3F" localSheetId="1">#REF!</definedName>
    <definedName name="SB3F" localSheetId="2">#REF!</definedName>
    <definedName name="SB3F" localSheetId="0">#REF!</definedName>
    <definedName name="SB3F">#REF!</definedName>
    <definedName name="SB3P" localSheetId="1">#REF!</definedName>
    <definedName name="SB3P" localSheetId="2">#REF!</definedName>
    <definedName name="SB3P" localSheetId="0">#REF!</definedName>
    <definedName name="SB3P">#REF!</definedName>
    <definedName name="SB3R" localSheetId="1">#REF!</definedName>
    <definedName name="SB3R" localSheetId="2">#REF!</definedName>
    <definedName name="SB3R" localSheetId="0">#REF!</definedName>
    <definedName name="SB3R">#REF!</definedName>
    <definedName name="SC" localSheetId="1">'[30] G,O'!#REF!</definedName>
    <definedName name="SC" localSheetId="2">#REF!</definedName>
    <definedName name="SC" localSheetId="0">'[30] G,O'!#REF!</definedName>
    <definedName name="SC">#REF!</definedName>
    <definedName name="SCbis" localSheetId="1">#REF!</definedName>
    <definedName name="SCbis" localSheetId="2">'[5] G,O A'!#REF!</definedName>
    <definedName name="SCbis" localSheetId="0">#REF!</definedName>
    <definedName name="SCbis">#REF!</definedName>
    <definedName name="Sched_Pay" localSheetId="2">#REF!</definedName>
    <definedName name="Sched_Pay">#REF!</definedName>
    <definedName name="Scheduled_Extra_Payments" localSheetId="2">#REF!</definedName>
    <definedName name="Scheduled_Extra_Payments">#REF!</definedName>
    <definedName name="Scheduled_Interest_Rate" localSheetId="2">#REF!</definedName>
    <definedName name="Scheduled_Interest_Rate">#REF!</definedName>
    <definedName name="Scheduled_Monthly_Payment" localSheetId="2">#REF!</definedName>
    <definedName name="Scheduled_Monthly_Payment">#REF!</definedName>
    <definedName name="SD" localSheetId="1">#REF!</definedName>
    <definedName name="SD" localSheetId="2">'[5] G,O A'!#REF!</definedName>
    <definedName name="SD" localSheetId="0">#REF!</definedName>
    <definedName name="SD">#REF!</definedName>
    <definedName name="sddfdfef">#REF!</definedName>
    <definedName name="SE" localSheetId="1">'[30] G,O'!#REF!</definedName>
    <definedName name="SE" localSheetId="2">#REF!</definedName>
    <definedName name="SE" localSheetId="0">'[30] G,O'!#REF!</definedName>
    <definedName name="SE">#REF!</definedName>
    <definedName name="SF" localSheetId="1">#REF!</definedName>
    <definedName name="SF" localSheetId="2">'[5] G,O A'!#REF!</definedName>
    <definedName name="SF" localSheetId="0">#REF!</definedName>
    <definedName name="SF">#REF!</definedName>
    <definedName name="SG" localSheetId="1">#REF!</definedName>
    <definedName name="SG" localSheetId="2">'[5] G,O A'!#REF!</definedName>
    <definedName name="SG" localSheetId="0">#REF!</definedName>
    <definedName name="SG">#REF!</definedName>
    <definedName name="SH" localSheetId="1">#REF!</definedName>
    <definedName name="SH" localSheetId="2">'[5] G,O A'!#REF!</definedName>
    <definedName name="SH" localSheetId="0">#REF!</definedName>
    <definedName name="SH">#REF!</definedName>
    <definedName name="SHbis" localSheetId="1">#REF!</definedName>
    <definedName name="SHbis" localSheetId="2">'[5] G,O A'!#REF!</definedName>
    <definedName name="SHbis" localSheetId="0">#REF!</definedName>
    <definedName name="SHbis">#REF!</definedName>
    <definedName name="SI" localSheetId="1">#REF!</definedName>
    <definedName name="SI" localSheetId="2">'[5] G,O A'!#REF!</definedName>
    <definedName name="SI" localSheetId="0">#REF!</definedName>
    <definedName name="SI">#REF!</definedName>
    <definedName name="SJ" localSheetId="1">#REF!</definedName>
    <definedName name="SJ" localSheetId="2">'[5] G,O A'!#REF!</definedName>
    <definedName name="SJ" localSheetId="0">#REF!</definedName>
    <definedName name="SJ">#REF!</definedName>
    <definedName name="SK" localSheetId="1">#REF!</definedName>
    <definedName name="SK" localSheetId="2">'[5] G,O A'!#REF!</definedName>
    <definedName name="SK" localSheetId="0">#REF!</definedName>
    <definedName name="SK">#REF!</definedName>
    <definedName name="SL" localSheetId="1">#REF!</definedName>
    <definedName name="SL" localSheetId="2">'[5] G,O A'!#REF!</definedName>
    <definedName name="SL" localSheetId="0">#REF!</definedName>
    <definedName name="SL">#REF!</definedName>
    <definedName name="SLbis" localSheetId="1">#REF!</definedName>
    <definedName name="SLbis" localSheetId="2">'[5] G,O A'!#REF!</definedName>
    <definedName name="SLbis" localSheetId="0">#REF!</definedName>
    <definedName name="SLbis">#REF!</definedName>
    <definedName name="SM" localSheetId="1">#REF!</definedName>
    <definedName name="SM" localSheetId="2">'[5] G,O A'!#REF!</definedName>
    <definedName name="SM" localSheetId="0">#REF!</definedName>
    <definedName name="SM">#REF!</definedName>
    <definedName name="SN" localSheetId="1">#REF!</definedName>
    <definedName name="SN" localSheetId="2">'[5] G,O A'!#REF!</definedName>
    <definedName name="SN" localSheetId="0">#REF!</definedName>
    <definedName name="SN">#REF!</definedName>
    <definedName name="SNbis" localSheetId="1">#REF!</definedName>
    <definedName name="SNbis" localSheetId="2">'[5] G,O A'!#REF!</definedName>
    <definedName name="SNbis" localSheetId="0">#REF!</definedName>
    <definedName name="SNbis">#REF!</definedName>
    <definedName name="SO" localSheetId="1">#REF!</definedName>
    <definedName name="SO" localSheetId="2">'[5] G,O A'!#REF!</definedName>
    <definedName name="SO" localSheetId="0">#REF!</definedName>
    <definedName name="SO">#REF!</definedName>
    <definedName name="sol" localSheetId="1">'[42]métré-revet'!$J:$J</definedName>
    <definedName name="sol" localSheetId="2">#REF!</definedName>
    <definedName name="sol" localSheetId="0">'[42]métré-revet'!$J:$J</definedName>
    <definedName name="sol">#REF!</definedName>
    <definedName name="SP" localSheetId="1">#REF!</definedName>
    <definedName name="SP" localSheetId="2">'[5] G,O A'!#REF!</definedName>
    <definedName name="SP" localSheetId="0">#REF!</definedName>
    <definedName name="SP">#REF!</definedName>
    <definedName name="SQ" localSheetId="1">#REF!</definedName>
    <definedName name="SQ" localSheetId="2">'[5] G,O A'!#REF!</definedName>
    <definedName name="SQ" localSheetId="0">#REF!</definedName>
    <definedName name="SQ">#REF!</definedName>
    <definedName name="SR" localSheetId="1">#REF!</definedName>
    <definedName name="SR" localSheetId="2">'[5] G,O A'!#REF!</definedName>
    <definedName name="SR" localSheetId="0">#REF!</definedName>
    <definedName name="SR">#REF!</definedName>
    <definedName name="SRbis" localSheetId="1">#REF!</definedName>
    <definedName name="SRbis" localSheetId="2">'[5] G,O A'!#REF!</definedName>
    <definedName name="SRbis" localSheetId="0">#REF!</definedName>
    <definedName name="SRbis">#REF!</definedName>
    <definedName name="ss" localSheetId="1">#REF!</definedName>
    <definedName name="ss" localSheetId="2">#REF!</definedName>
    <definedName name="ss" localSheetId="0">#REF!</definedName>
    <definedName name="ss">#REF!</definedName>
    <definedName name="Summary" localSheetId="1">#REF!</definedName>
    <definedName name="Summary" localSheetId="2">#REF!</definedName>
    <definedName name="Summary" localSheetId="0">#REF!</definedName>
    <definedName name="Summary">#REF!</definedName>
    <definedName name="T1_1" localSheetId="2">'[49]Nbr '!$C$17</definedName>
    <definedName name="T1_1">'[50]Nbr '!$C$17</definedName>
    <definedName name="T1_10" localSheetId="2">'[49]Nbr '!$U$17</definedName>
    <definedName name="T1_10">'[50]Nbr '!$U$17</definedName>
    <definedName name="T1_1c" localSheetId="2">'[49]Nbr '!$D$17</definedName>
    <definedName name="T1_1c">'[50]Nbr '!$D$17</definedName>
    <definedName name="T1_1cc" localSheetId="2">'[49]Nbr '!$E$17</definedName>
    <definedName name="T1_1cc">'[50]Nbr '!$E$17</definedName>
    <definedName name="T1_2" localSheetId="2">'[49]Nbr '!$F$17</definedName>
    <definedName name="T1_2">'[50]Nbr '!$F$17</definedName>
    <definedName name="T1_2c" localSheetId="2">'[49]Nbr '!$G$17</definedName>
    <definedName name="T1_2c">'[50]Nbr '!$G$17</definedName>
    <definedName name="T1_3" localSheetId="2">'[49]Nbr '!$H$17</definedName>
    <definedName name="T1_3">'[50]Nbr '!$H$17</definedName>
    <definedName name="T1_3c" localSheetId="2">'[49]Nbr '!$I$17</definedName>
    <definedName name="T1_3c">'[50]Nbr '!$I$17</definedName>
    <definedName name="T1_4" localSheetId="2">'[49]Nbr '!$J$17</definedName>
    <definedName name="T1_4">'[50]Nbr '!$J$17</definedName>
    <definedName name="T1_4c" localSheetId="2">'[49]Nbr '!$K$17</definedName>
    <definedName name="T1_4c">'[50]Nbr '!$K$17</definedName>
    <definedName name="T1_5" localSheetId="2">'[49]Nbr '!$L$17</definedName>
    <definedName name="T1_5">'[50]Nbr '!$L$17</definedName>
    <definedName name="T1_5c" localSheetId="2">'[49]Nbr '!$N$17</definedName>
    <definedName name="T1_5c">'[50]Nbr '!$N$17</definedName>
    <definedName name="T1_5p" localSheetId="2">'[49]Nbr '!$M$17</definedName>
    <definedName name="T1_5p">'[50]Nbr '!$M$17</definedName>
    <definedName name="T1_6" localSheetId="2">'[49]Nbr '!$O$17</definedName>
    <definedName name="T1_6">'[50]Nbr '!$O$17</definedName>
    <definedName name="T1_7" localSheetId="2">'[49]Nbr '!$P$17</definedName>
    <definedName name="T1_7">'[50]Nbr '!$P$17</definedName>
    <definedName name="T1_8" localSheetId="2">'[49]Nbr '!$Q$17</definedName>
    <definedName name="T1_8">'[50]Nbr '!$Q$17</definedName>
    <definedName name="T1_8c" localSheetId="2">'[49]Nbr '!$R$17</definedName>
    <definedName name="T1_8c">'[50]Nbr '!$R$17</definedName>
    <definedName name="T1_9" localSheetId="2">'[49]Nbr '!$S$17</definedName>
    <definedName name="T1_9">'[50]Nbr '!$S$17</definedName>
    <definedName name="T1_9c" localSheetId="2">'[49]Nbr '!$T$17</definedName>
    <definedName name="T1_9c">'[50]Nbr '!$T$17</definedName>
    <definedName name="T2_1" localSheetId="2">'[49]Nbr '!$C$26</definedName>
    <definedName name="T2_1">'[50]Nbr '!$C$26</definedName>
    <definedName name="T2_10" localSheetId="2">'[49]Nbr '!$U$26</definedName>
    <definedName name="T2_10">'[50]Nbr '!$U$26</definedName>
    <definedName name="T2_1c" localSheetId="2">'[49]Nbr '!$D$26</definedName>
    <definedName name="T2_1c">'[50]Nbr '!$D$26</definedName>
    <definedName name="T2_1cc" localSheetId="2">'[49]Nbr '!$E$26</definedName>
    <definedName name="T2_1cc">'[50]Nbr '!$E$26</definedName>
    <definedName name="T2_2" localSheetId="2">'[49]Nbr '!$F$26</definedName>
    <definedName name="T2_2">'[50]Nbr '!$F$26</definedName>
    <definedName name="T2_2c" localSheetId="2">'[49]Nbr '!$G$26</definedName>
    <definedName name="T2_2c">'[50]Nbr '!$G$26</definedName>
    <definedName name="T2_3" localSheetId="2">'[49]Nbr '!$H$26</definedName>
    <definedName name="T2_3">'[50]Nbr '!$H$26</definedName>
    <definedName name="T2_3c" localSheetId="2">'[49]Nbr '!$I$26</definedName>
    <definedName name="T2_3c">'[50]Nbr '!$I$26</definedName>
    <definedName name="T2_4" localSheetId="2">'[49]Nbr '!$J$26</definedName>
    <definedName name="T2_4">'[50]Nbr '!$J$26</definedName>
    <definedName name="T2_4c" localSheetId="2">'[49]Nbr '!$K$26</definedName>
    <definedName name="T2_4c">'[50]Nbr '!$K$26</definedName>
    <definedName name="T2_5" localSheetId="2">'[49]Nbr '!$L$26</definedName>
    <definedName name="T2_5">'[50]Nbr '!$L$26</definedName>
    <definedName name="T2_5c" localSheetId="2">'[49]Nbr '!$N$26</definedName>
    <definedName name="T2_5c">'[50]Nbr '!$N$26</definedName>
    <definedName name="T2_5p" localSheetId="2">'[49]Nbr '!$M$26</definedName>
    <definedName name="T2_5p">'[50]Nbr '!$M$26</definedName>
    <definedName name="T2_6" localSheetId="2">'[49]Nbr '!$O$26</definedName>
    <definedName name="T2_6">'[50]Nbr '!$O$26</definedName>
    <definedName name="T2_7" localSheetId="2">'[49]Nbr '!$P$26</definedName>
    <definedName name="T2_7">'[50]Nbr '!$P$26</definedName>
    <definedName name="T2_8" localSheetId="2">'[49]Nbr '!$Q$26</definedName>
    <definedName name="T2_8">'[50]Nbr '!$Q$26</definedName>
    <definedName name="T2_8c" localSheetId="2">'[49]Nbr '!$R$26</definedName>
    <definedName name="T2_8c">'[50]Nbr '!$R$26</definedName>
    <definedName name="T2_9" localSheetId="2">'[49]Nbr '!$S$26</definedName>
    <definedName name="T2_9">'[50]Nbr '!$S$26</definedName>
    <definedName name="T2_9c" localSheetId="2">'[49]Nbr '!$T$26</definedName>
    <definedName name="T2_9c">'[50]Nbr '!$T$26</definedName>
    <definedName name="T3A" localSheetId="2">'[49]Nbr '!$V$39</definedName>
    <definedName name="T3A">'[50]Nbr '!$V$39</definedName>
    <definedName name="T3A1" localSheetId="2">'[49]Nbr '!$AB$39</definedName>
    <definedName name="T3A1">'[50]Nbr '!$AB$39</definedName>
    <definedName name="T3A2" localSheetId="2">'[49]Nbr '!$AC$39</definedName>
    <definedName name="T3A2">'[50]Nbr '!$AC$39</definedName>
    <definedName name="T3A3" localSheetId="2">'[49]Nbr '!$AD$39</definedName>
    <definedName name="T3A3">'[50]Nbr '!$AD$39</definedName>
    <definedName name="T3A4" localSheetId="2">'[49]Nbr '!$AE$39</definedName>
    <definedName name="T3A4">'[50]Nbr '!$AE$39</definedName>
    <definedName name="T3Ac" localSheetId="2">'[49]Nbr '!$W$39</definedName>
    <definedName name="T3Ac">'[50]Nbr '!$W$39</definedName>
    <definedName name="T3Ac1" localSheetId="2">'[49]Nbr '!$X$39</definedName>
    <definedName name="T3Ac1">'[50]Nbr '!$X$39</definedName>
    <definedName name="T3Ac2" localSheetId="2">'[49]Nbr '!$Y$39</definedName>
    <definedName name="T3Ac2">'[50]Nbr '!$Y$39</definedName>
    <definedName name="T3Ac3" localSheetId="2">'[49]Nbr '!$Z$39</definedName>
    <definedName name="T3Ac3">'[50]Nbr '!$Z$39</definedName>
    <definedName name="T3Ap" localSheetId="2">'[49]Nbr '!$AA$39</definedName>
    <definedName name="T3Ap">'[50]Nbr '!$AA$39</definedName>
    <definedName name="T3B" localSheetId="2">'[49]Nbr '!$AF$39</definedName>
    <definedName name="T3B">'[50]Nbr '!$AF$39</definedName>
    <definedName name="T3B1" localSheetId="2">'[49]Nbr '!$AH$39</definedName>
    <definedName name="T3B1">'[50]Nbr '!$AH$39</definedName>
    <definedName name="T3B2" localSheetId="2">'[49]Nbr '!$AI$39</definedName>
    <definedName name="T3B2">'[50]Nbr '!$AI$39</definedName>
    <definedName name="T3Bap" localSheetId="2">'[49]Nbr '!$AG$39</definedName>
    <definedName name="T3Bap">'[50]Nbr '!$AG$39</definedName>
    <definedName name="T3C" localSheetId="2">'[49]Nbr '!$AJ$39</definedName>
    <definedName name="T3C">'[50]Nbr '!$AJ$39</definedName>
    <definedName name="T3C1" localSheetId="2">'[49]Nbr '!$AL$39</definedName>
    <definedName name="T3C1">'[50]Nbr '!$AL$39</definedName>
    <definedName name="T3Cp" localSheetId="2">'[49]Nbr '!$AK$39</definedName>
    <definedName name="T3Cp">'[50]Nbr '!$AK$39</definedName>
    <definedName name="T3Cpc" localSheetId="2">'[49]Nbr '!$AV$39</definedName>
    <definedName name="T3Cpc">'[50]Nbr '!$AV$39</definedName>
    <definedName name="T3D" localSheetId="2">'[49]Nbr '!$AM$39</definedName>
    <definedName name="T3D">'[50]Nbr '!$AM$39</definedName>
    <definedName name="T3Dc" localSheetId="2">'[49]Nbr '!$AU$39</definedName>
    <definedName name="T3Dc">'[50]Nbr '!$AU$39</definedName>
    <definedName name="T3E" localSheetId="2">'[49]Nbr '!$AN$39</definedName>
    <definedName name="T3E">'[50]Nbr '!$AN$39</definedName>
    <definedName name="T3F" localSheetId="2">'[49]Nbr '!$AO$39</definedName>
    <definedName name="T3F">'[50]Nbr '!$AO$39</definedName>
    <definedName name="T3F1" localSheetId="2">'[49]Nbr '!$AT$39</definedName>
    <definedName name="T3F1">'[50]Nbr '!$AT$39</definedName>
    <definedName name="T3Fap" localSheetId="2">'[49]Nbr '!$AS$39</definedName>
    <definedName name="T3Fap">'[50]Nbr '!$AS$39</definedName>
    <definedName name="T3Fc" localSheetId="2">'[49]Nbr '!$AP$39</definedName>
    <definedName name="T3Fc">'[50]Nbr '!$AP$39</definedName>
    <definedName name="T3Fc1" localSheetId="2">'[49]Nbr '!$AQ$39</definedName>
    <definedName name="T3Fc1">'[50]Nbr '!$AQ$39</definedName>
    <definedName name="T3Fp" localSheetId="2">'[49]Nbr '!$AR$39</definedName>
    <definedName name="T3Fp">'[50]Nbr '!$AR$39</definedName>
    <definedName name="T4A" localSheetId="2">'[49]Nbr '!$V$45</definedName>
    <definedName name="T4A">'[50]Nbr '!$V$45</definedName>
    <definedName name="T4A1" localSheetId="2">'[49]Nbr '!$AB$45</definedName>
    <definedName name="T4A1">'[50]Nbr '!$AB$45</definedName>
    <definedName name="T4A2" localSheetId="2">'[49]Nbr '!$AC$45</definedName>
    <definedName name="T4A2">'[50]Nbr '!$AC$45</definedName>
    <definedName name="T4A3" localSheetId="2">'[49]Nbr '!$AD$45</definedName>
    <definedName name="T4A3">'[50]Nbr '!$AD$45</definedName>
    <definedName name="T4A4" localSheetId="2">'[49]Nbr '!$AE$45</definedName>
    <definedName name="T4A4">'[50]Nbr '!$AE$45</definedName>
    <definedName name="T4Ac" localSheetId="2">'[49]Nbr '!$W$45</definedName>
    <definedName name="T4Ac">'[50]Nbr '!$W$45</definedName>
    <definedName name="T4Ac1" localSheetId="2">'[49]Nbr '!$X$45</definedName>
    <definedName name="T4Ac1">'[50]Nbr '!$X$45</definedName>
    <definedName name="T4Ac2" localSheetId="2">'[49]Nbr '!$Y$45</definedName>
    <definedName name="T4Ac2">'[50]Nbr '!$Y$45</definedName>
    <definedName name="T4Ac3" localSheetId="2">'[49]Nbr '!$Z$45</definedName>
    <definedName name="T4Ac3">'[50]Nbr '!$Z$45</definedName>
    <definedName name="T4Ap" localSheetId="2">'[49]Nbr '!$AA$45</definedName>
    <definedName name="T4Ap">'[50]Nbr '!$AA$45</definedName>
    <definedName name="T4B" localSheetId="2">'[49]Nbr '!$AF$45</definedName>
    <definedName name="T4B">'[50]Nbr '!$AF$45</definedName>
    <definedName name="T4B_" localSheetId="2">'[49]Nbr '!$AG$45</definedName>
    <definedName name="T4B_">'[50]Nbr '!$AG$45</definedName>
    <definedName name="T4B1" localSheetId="2">'[49]Nbr '!$AH$45</definedName>
    <definedName name="T4B1">'[50]Nbr '!$AH$45</definedName>
    <definedName name="T4B2" localSheetId="2">'[49]Nbr '!$AI$45</definedName>
    <definedName name="T4B2">'[50]Nbr '!$AI$45</definedName>
    <definedName name="T4C" localSheetId="2">'[49]Nbr '!$AJ$45</definedName>
    <definedName name="T4C">'[50]Nbr '!$AJ$45</definedName>
    <definedName name="T4Cp" localSheetId="2">'[49]Nbr '!$AK$45</definedName>
    <definedName name="T4Cp">'[50]Nbr '!$AK$45</definedName>
    <definedName name="T4Cpc" localSheetId="2">'[49]Nbr '!$AV$45</definedName>
    <definedName name="T4Cpc">'[50]Nbr '!$AV$45</definedName>
    <definedName name="T4D" localSheetId="2">'[49]Nbr '!$AM$45</definedName>
    <definedName name="T4D">'[50]Nbr '!$AM$45</definedName>
    <definedName name="T4Dc" localSheetId="2">'[49]Nbr '!$AU$45</definedName>
    <definedName name="T4Dc">'[50]Nbr '!$AU$45</definedName>
    <definedName name="T4E" localSheetId="2">'[49]Nbr '!$AN$45</definedName>
    <definedName name="T4E">'[50]Nbr '!$AN$45</definedName>
    <definedName name="T4F" localSheetId="2">'[49]Nbr '!$AO$45</definedName>
    <definedName name="T4F">'[50]Nbr '!$AO$45</definedName>
    <definedName name="T4F_" localSheetId="2">'[49]Nbr '!$AS$45</definedName>
    <definedName name="T4F_">'[50]Nbr '!$AS$45</definedName>
    <definedName name="T4F1" localSheetId="2">#REF!</definedName>
    <definedName name="T4F1">#REF!</definedName>
    <definedName name="T4F1_" localSheetId="2">'[49]Nbr '!$AT$45</definedName>
    <definedName name="T4F1_">'[50]Nbr '!$AT$45</definedName>
    <definedName name="T4Fc" localSheetId="2">'[49]Nbr '!$AP$45</definedName>
    <definedName name="T4Fc">'[50]Nbr '!$AP$45</definedName>
    <definedName name="T4Fc1" localSheetId="2">'[49]Nbr '!$AQ$45</definedName>
    <definedName name="T4Fc1">'[50]Nbr '!$AQ$45</definedName>
    <definedName name="T4Fp" localSheetId="2">'[49]Nbr '!$AR$45</definedName>
    <definedName name="T4Fp">'[50]Nbr '!$AR$45</definedName>
    <definedName name="T5_C1" localSheetId="2">'[49]Nbr '!$AL$49</definedName>
    <definedName name="T5_C1">'[50]Nbr '!$AL$49</definedName>
    <definedName name="T5A" localSheetId="2">'[49]Nbr '!$V$49</definedName>
    <definedName name="T5A">'[50]Nbr '!$V$49</definedName>
    <definedName name="T5A1" localSheetId="2">'[49]Nbr '!$AB$49</definedName>
    <definedName name="T5A1">'[50]Nbr '!$AB$49</definedName>
    <definedName name="T5A2" localSheetId="2">'[49]Nbr '!$AC$49</definedName>
    <definedName name="T5A2">'[50]Nbr '!$AC$49</definedName>
    <definedName name="T5A3" localSheetId="2">'[49]Nbr '!$AD$49</definedName>
    <definedName name="T5A3">'[50]Nbr '!$AD$49</definedName>
    <definedName name="T5A4" localSheetId="2">'[49]Nbr '!$AE$49</definedName>
    <definedName name="T5A4">'[50]Nbr '!$AE$49</definedName>
    <definedName name="T5Ac" localSheetId="2">'[49]Nbr '!$W$49</definedName>
    <definedName name="T5Ac">'[50]Nbr '!$W$49</definedName>
    <definedName name="T5Ac1" localSheetId="2">'[49]Nbr '!$X$49</definedName>
    <definedName name="T5Ac1">'[50]Nbr '!$X$49</definedName>
    <definedName name="T5Ac2" localSheetId="2">'[49]Nbr '!$Y$49</definedName>
    <definedName name="T5Ac2">'[50]Nbr '!$Y$49</definedName>
    <definedName name="T5Ac3" localSheetId="2">'[49]Nbr '!$Z$49</definedName>
    <definedName name="T5Ac3">'[50]Nbr '!$Z$49</definedName>
    <definedName name="T5Ap" localSheetId="2">'[49]Nbr '!$AA$49</definedName>
    <definedName name="T5Ap">'[50]Nbr '!$AA$49</definedName>
    <definedName name="T5B" localSheetId="2">'[49]Nbr '!$AF$49</definedName>
    <definedName name="T5B">'[50]Nbr '!$AF$49</definedName>
    <definedName name="T5B_" localSheetId="2">'[49]Nbr '!$AG$49</definedName>
    <definedName name="T5B_">'[50]Nbr '!$AG$49</definedName>
    <definedName name="T5B1" localSheetId="2">'[49]Nbr '!$AH$49</definedName>
    <definedName name="T5B1">'[50]Nbr '!$AH$49</definedName>
    <definedName name="T5B2" localSheetId="2">'[49]Nbr '!$AI$49</definedName>
    <definedName name="T5B2">'[50]Nbr '!$AI$49</definedName>
    <definedName name="T5C" localSheetId="2">'[49]Nbr '!$AJ$49</definedName>
    <definedName name="T5C">'[50]Nbr '!$AJ$49</definedName>
    <definedName name="T5Cp" localSheetId="2">'[49]Nbr '!$AK$49</definedName>
    <definedName name="T5Cp">'[50]Nbr '!$AK$49</definedName>
    <definedName name="T5Cpc" localSheetId="2">'[49]Nbr '!$AV$49</definedName>
    <definedName name="T5Cpc">'[50]Nbr '!$AV$49</definedName>
    <definedName name="T5D" localSheetId="2">'[49]Nbr '!$AM$49</definedName>
    <definedName name="T5D">'[50]Nbr '!$AM$49</definedName>
    <definedName name="T5Dc" localSheetId="2">'[49]Nbr '!$AU$49</definedName>
    <definedName name="T5Dc">'[50]Nbr '!$AU$49</definedName>
    <definedName name="T5E" localSheetId="2">'[49]Nbr '!$AN$49</definedName>
    <definedName name="T5E">'[50]Nbr '!$AN$49</definedName>
    <definedName name="T5F" localSheetId="2">'[49]Nbr '!$AO$49</definedName>
    <definedName name="T5F">'[50]Nbr '!$AO$49</definedName>
    <definedName name="T5F_" localSheetId="2">'[49]Nbr '!$AS$49</definedName>
    <definedName name="T5F_">'[50]Nbr '!$AS$49</definedName>
    <definedName name="T5F1" localSheetId="2">'[49]Nbr '!$AT$49</definedName>
    <definedName name="T5F1">'[50]Nbr '!$AT$49</definedName>
    <definedName name="T5Fc" localSheetId="2">'[49]Nbr '!$AP$49</definedName>
    <definedName name="T5Fc">'[50]Nbr '!$AP$49</definedName>
    <definedName name="T5Fc1" localSheetId="2">'[49]Nbr '!$AQ$49</definedName>
    <definedName name="T5Fc1">'[50]Nbr '!$AQ$49</definedName>
    <definedName name="T5Fp" localSheetId="2">'[49]Nbr '!$AR$49</definedName>
    <definedName name="T5Fp">'[50]Nbr '!$AR$49</definedName>
    <definedName name="T6_C1" localSheetId="2">'[49]Nbr '!$AL$55</definedName>
    <definedName name="T6_C1">'[50]Nbr '!$AL$55</definedName>
    <definedName name="T6A" localSheetId="2">'[49]Nbr '!$V$55</definedName>
    <definedName name="T6A">'[50]Nbr '!$V$55</definedName>
    <definedName name="T6A1" localSheetId="2">'[49]Nbr '!$AB$55</definedName>
    <definedName name="T6A1">'[50]Nbr '!$AB$55</definedName>
    <definedName name="T6A2" localSheetId="2">'[49]Nbr '!$AC$55</definedName>
    <definedName name="T6A2">'[50]Nbr '!$AC$55</definedName>
    <definedName name="T6A3" localSheetId="2">'[49]Nbr '!$AD$55</definedName>
    <definedName name="T6A3">'[50]Nbr '!$AD$55</definedName>
    <definedName name="T6A4" localSheetId="2">'[49]Nbr '!$AE$55</definedName>
    <definedName name="T6A4">'[50]Nbr '!$AE$55</definedName>
    <definedName name="T6Ac" localSheetId="2">'[49]Nbr '!$W$55</definedName>
    <definedName name="T6Ac">'[50]Nbr '!$W$55</definedName>
    <definedName name="T6Ac1" localSheetId="2">'[49]Nbr '!$X$55</definedName>
    <definedName name="T6Ac1">'[50]Nbr '!$X$55</definedName>
    <definedName name="T6Ac2" localSheetId="2">'[49]Nbr '!$Y$55</definedName>
    <definedName name="T6Ac2">'[50]Nbr '!$Y$55</definedName>
    <definedName name="T6Ac3" localSheetId="2">'[49]Nbr '!$Z$55</definedName>
    <definedName name="T6Ac3">'[50]Nbr '!$Z$55</definedName>
    <definedName name="T6Ap" localSheetId="2">'[49]Nbr '!$AA$55</definedName>
    <definedName name="T6Ap">'[50]Nbr '!$AA$55</definedName>
    <definedName name="T6B" localSheetId="2">'[49]Nbr '!$AF$55</definedName>
    <definedName name="T6B">'[50]Nbr '!$AF$55</definedName>
    <definedName name="T6B_" localSheetId="2">'[49]Nbr '!$AG$55</definedName>
    <definedName name="T6B_">'[50]Nbr '!$AG$55</definedName>
    <definedName name="T6B1" localSheetId="2">'[49]Nbr '!$AH$55</definedName>
    <definedName name="T6B1">'[50]Nbr '!$AH$55</definedName>
    <definedName name="T6B2" localSheetId="2">'[49]Nbr '!$AI$55</definedName>
    <definedName name="T6B2">'[50]Nbr '!$AI$55</definedName>
    <definedName name="T6C" localSheetId="2">'[49]Nbr '!$AJ$55</definedName>
    <definedName name="T6C">'[50]Nbr '!$AJ$55</definedName>
    <definedName name="T6Cp" localSheetId="2">'[49]Nbr '!$AK$55</definedName>
    <definedName name="T6Cp">'[50]Nbr '!$AK$55</definedName>
    <definedName name="T6Cpc" localSheetId="2">'[49]Nbr '!$AV$55</definedName>
    <definedName name="T6Cpc">'[50]Nbr '!$AV$55</definedName>
    <definedName name="T6D" localSheetId="2">'[49]Nbr '!$AM$55</definedName>
    <definedName name="T6D">'[50]Nbr '!$AM$55</definedName>
    <definedName name="T6Dc" localSheetId="2">'[49]Nbr '!$AU$55</definedName>
    <definedName name="T6Dc">'[50]Nbr '!$AU$55</definedName>
    <definedName name="T6E" localSheetId="2">'[49]Nbr '!$AN$55</definedName>
    <definedName name="T6E">'[50]Nbr '!$AN$55</definedName>
    <definedName name="T6F" localSheetId="2">'[49]Nbr '!$AO$55</definedName>
    <definedName name="T6F">'[50]Nbr '!$AO$55</definedName>
    <definedName name="T6F_" localSheetId="2">'[49]Nbr '!$AS$55</definedName>
    <definedName name="T6F_">'[50]Nbr '!$AS$55</definedName>
    <definedName name="T6F1" localSheetId="2">'[49]Nbr '!$AT$55</definedName>
    <definedName name="T6F1">'[50]Nbr '!$AT$55</definedName>
    <definedName name="T6Fc" localSheetId="2">'[49]Nbr '!$AP$55</definedName>
    <definedName name="T6Fc">'[50]Nbr '!$AP$55</definedName>
    <definedName name="T6Fc1" localSheetId="2">'[49]Nbr '!$AQ$55</definedName>
    <definedName name="T6Fc1">'[50]Nbr '!$AQ$55</definedName>
    <definedName name="T6Fp" localSheetId="2">'[49]Nbr '!$AR$55</definedName>
    <definedName name="T6Fp">'[50]Nbr '!$AR$55</definedName>
    <definedName name="T7_C1" localSheetId="2">'[49]Nbr '!$AL$61</definedName>
    <definedName name="T7_C1">'[50]Nbr '!$AL$61</definedName>
    <definedName name="T7A" localSheetId="2">'[49]Nbr '!$V$61</definedName>
    <definedName name="T7A">'[50]Nbr '!$V$61</definedName>
    <definedName name="T7A1" localSheetId="2">'[49]Nbr '!$AB$61</definedName>
    <definedName name="T7A1">'[50]Nbr '!$AB$61</definedName>
    <definedName name="T7A2" localSheetId="2">'[49]Nbr '!$AC$61</definedName>
    <definedName name="T7A2">'[50]Nbr '!$AC$61</definedName>
    <definedName name="T7A3" localSheetId="2">'[49]Nbr '!$AD$61</definedName>
    <definedName name="T7A3">'[50]Nbr '!$AD$61</definedName>
    <definedName name="T7A4" localSheetId="2">'[49]Nbr '!$AE$61</definedName>
    <definedName name="T7A4">'[50]Nbr '!$AE$61</definedName>
    <definedName name="T7Ac" localSheetId="2">'[49]Nbr '!$W$61</definedName>
    <definedName name="T7Ac">'[50]Nbr '!$W$61</definedName>
    <definedName name="T7Ac1" localSheetId="2">'[49]Nbr '!$X$61</definedName>
    <definedName name="T7Ac1">'[50]Nbr '!$X$61</definedName>
    <definedName name="T7Ac2" localSheetId="2">'[49]Nbr '!$Y$61</definedName>
    <definedName name="T7Ac2">'[50]Nbr '!$Y$61</definedName>
    <definedName name="T7Ac3" localSheetId="2">'[49]Nbr '!$Z$61</definedName>
    <definedName name="T7Ac3">'[50]Nbr '!$Z$61</definedName>
    <definedName name="T7Ap" localSheetId="2">'[49]Nbr '!$AA$61</definedName>
    <definedName name="T7Ap">'[50]Nbr '!$AA$61</definedName>
    <definedName name="T7B" localSheetId="2">'[49]Nbr '!$AF$61</definedName>
    <definedName name="T7B">'[50]Nbr '!$AF$61</definedName>
    <definedName name="T7B_" localSheetId="2">'[49]Nbr '!$AG$61</definedName>
    <definedName name="T7B_">'[50]Nbr '!$AG$61</definedName>
    <definedName name="T7B1" localSheetId="2">'[49]Nbr '!$AH$61</definedName>
    <definedName name="T7B1">'[50]Nbr '!$AH$61</definedName>
    <definedName name="T7B2" localSheetId="2">'[49]Nbr '!$AI$61</definedName>
    <definedName name="T7B2">'[50]Nbr '!$AI$61</definedName>
    <definedName name="T7C" localSheetId="2">'[49]Nbr '!$AJ$61</definedName>
    <definedName name="T7C">'[50]Nbr '!$AJ$61</definedName>
    <definedName name="T7Cp" localSheetId="2">'[49]Nbr '!$AK$61</definedName>
    <definedName name="T7Cp">'[50]Nbr '!$AK$61</definedName>
    <definedName name="T7Cpc" localSheetId="2">'[49]Nbr '!$AV$61</definedName>
    <definedName name="T7Cpc">'[50]Nbr '!$AV$61</definedName>
    <definedName name="T7D" localSheetId="2">'[49]Nbr '!$AM$61</definedName>
    <definedName name="T7D">'[50]Nbr '!$AM$61</definedName>
    <definedName name="T7Dc" localSheetId="2">'[49]Nbr '!$AU$61</definedName>
    <definedName name="T7Dc">'[50]Nbr '!$AU$61</definedName>
    <definedName name="T7E" localSheetId="2">'[49]Nbr '!$AN$61</definedName>
    <definedName name="T7E">'[50]Nbr '!$AN$61</definedName>
    <definedName name="T7F" localSheetId="2">'[49]Nbr '!$AO$61</definedName>
    <definedName name="T7F">'[50]Nbr '!$AO$61</definedName>
    <definedName name="T7F_" localSheetId="2">'[49]Nbr '!$AS$61</definedName>
    <definedName name="T7F_">'[50]Nbr '!$AS$61</definedName>
    <definedName name="T7F1" localSheetId="2">'[49]Nbr '!$AT$61</definedName>
    <definedName name="T7F1">'[50]Nbr '!$AT$61</definedName>
    <definedName name="T7Fc" localSheetId="2">'[49]Nbr '!$AP$61</definedName>
    <definedName name="T7Fc">'[50]Nbr '!$AP$61</definedName>
    <definedName name="T7Fc1" localSheetId="2">'[49]Nbr '!$AQ$61</definedName>
    <definedName name="T7Fc1">'[50]Nbr '!$AQ$61</definedName>
    <definedName name="T7Fp" localSheetId="2">'[49]Nbr '!$AR$61</definedName>
    <definedName name="T7Fp">'[50]Nbr '!$AR$61</definedName>
    <definedName name="T8_1" localSheetId="2">'[49]Nbr '!$C$68</definedName>
    <definedName name="T8_1">'[50]Nbr '!$C$68</definedName>
    <definedName name="T8_10" localSheetId="2">'[49]Nbr '!$U$68</definedName>
    <definedName name="T8_10">'[50]Nbr '!$U$68</definedName>
    <definedName name="T8_1c" localSheetId="2">'[49]Nbr '!$D$68</definedName>
    <definedName name="T8_1c">'[50]Nbr '!$D$68</definedName>
    <definedName name="T8_1cc" localSheetId="2">'[49]Nbr '!$E$68</definedName>
    <definedName name="T8_1cc">'[50]Nbr '!$E$68</definedName>
    <definedName name="T8_2" localSheetId="2">'[49]Nbr '!$F$68</definedName>
    <definedName name="T8_2">'[50]Nbr '!$F$68</definedName>
    <definedName name="T8_2c" localSheetId="2">'[49]Nbr '!$G$68</definedName>
    <definedName name="T8_2c">'[50]Nbr '!$G$68</definedName>
    <definedName name="T8_3" localSheetId="2">'[49]Nbr '!$H$68</definedName>
    <definedName name="T8_3">'[50]Nbr '!$H$68</definedName>
    <definedName name="T8_3c" localSheetId="2">'[49]Nbr '!$I$68</definedName>
    <definedName name="T8_3c">'[50]Nbr '!$I$68</definedName>
    <definedName name="T8_4" localSheetId="2">'[49]Nbr '!$J$68</definedName>
    <definedName name="T8_4">'[50]Nbr '!$J$68</definedName>
    <definedName name="T8_4c" localSheetId="2">'[49]Nbr '!$K$68</definedName>
    <definedName name="T8_4c">'[50]Nbr '!$K$68</definedName>
    <definedName name="T8_5" localSheetId="2">'[49]Nbr '!$L$68</definedName>
    <definedName name="T8_5">'[50]Nbr '!$L$68</definedName>
    <definedName name="T8_5c" localSheetId="2">'[49]Nbr '!$N$68</definedName>
    <definedName name="T8_5c">'[50]Nbr '!$N$68</definedName>
    <definedName name="T8_5p" localSheetId="2">'[49]Nbr '!$M$68</definedName>
    <definedName name="T8_5p">'[50]Nbr '!$M$68</definedName>
    <definedName name="T8_6" localSheetId="2">'[49]Nbr '!$O$68</definedName>
    <definedName name="T8_6">'[50]Nbr '!$O$68</definedName>
    <definedName name="T8_7" localSheetId="2">'[49]Nbr '!$P$68</definedName>
    <definedName name="T8_7">'[50]Nbr '!$P$68</definedName>
    <definedName name="T8_8" localSheetId="2">'[49]Nbr '!$Q$68</definedName>
    <definedName name="T8_8">'[50]Nbr '!$Q$68</definedName>
    <definedName name="T8_8c" localSheetId="2">'[49]Nbr '!$R$68</definedName>
    <definedName name="T8_8c">'[50]Nbr '!$R$68</definedName>
    <definedName name="T8_9" localSheetId="2">'[49]Nbr '!$S$68</definedName>
    <definedName name="T8_9">'[50]Nbr '!$S$68</definedName>
    <definedName name="T8_9c" localSheetId="2">'[49]Nbr '!$T$68</definedName>
    <definedName name="T8_9c">'[50]Nbr '!$T$68</definedName>
    <definedName name="T9_1" localSheetId="2">'[49]Nbr '!$C$75</definedName>
    <definedName name="T9_1">'[50]Nbr '!$C$75</definedName>
    <definedName name="T9_10" localSheetId="2">'[49]Nbr '!$U$75</definedName>
    <definedName name="T9_10">'[50]Nbr '!$U$75</definedName>
    <definedName name="T9_1c" localSheetId="2">'[49]Nbr '!$D$75</definedName>
    <definedName name="T9_1c">'[50]Nbr '!$D$75</definedName>
    <definedName name="T9_1cc" localSheetId="2">'[49]Nbr '!$E$75</definedName>
    <definedName name="T9_1cc">'[50]Nbr '!$E$75</definedName>
    <definedName name="T9_2" localSheetId="2">'[49]Nbr '!$F$75</definedName>
    <definedName name="T9_2">'[50]Nbr '!$F$75</definedName>
    <definedName name="T9_2c" localSheetId="2">'[49]Nbr '!$G$75</definedName>
    <definedName name="T9_2c">'[50]Nbr '!$G$75</definedName>
    <definedName name="T9_3" localSheetId="2">'[49]Nbr '!$H$75</definedName>
    <definedName name="T9_3">'[50]Nbr '!$H$75</definedName>
    <definedName name="T9_3c" localSheetId="2">'[49]Nbr '!$I$75</definedName>
    <definedName name="T9_3c">'[50]Nbr '!$I$75</definedName>
    <definedName name="T9_4" localSheetId="2">'[49]Nbr '!$J$75</definedName>
    <definedName name="T9_4">'[50]Nbr '!$J$75</definedName>
    <definedName name="T9_4c" localSheetId="2">'[49]Nbr '!$K$75</definedName>
    <definedName name="T9_4c">'[50]Nbr '!$K$75</definedName>
    <definedName name="T9_5" localSheetId="2">'[49]Nbr '!$L$75</definedName>
    <definedName name="T9_5">'[50]Nbr '!$L$75</definedName>
    <definedName name="T9_5c" localSheetId="2">'[49]Nbr '!$N$75</definedName>
    <definedName name="T9_5c">'[50]Nbr '!$N$75</definedName>
    <definedName name="T9_5p" localSheetId="2">'[49]Nbr '!$M$75</definedName>
    <definedName name="T9_5p">'[50]Nbr '!$M$75</definedName>
    <definedName name="T9_6" localSheetId="2">'[49]Nbr '!$O$75</definedName>
    <definedName name="T9_6">'[50]Nbr '!$O$75</definedName>
    <definedName name="T9_7" localSheetId="2">'[49]Nbr '!$P$75</definedName>
    <definedName name="T9_7">'[50]Nbr '!$P$75</definedName>
    <definedName name="T9_8" localSheetId="2">'[49]Nbr '!$Q$75</definedName>
    <definedName name="T9_8">'[50]Nbr '!$Q$75</definedName>
    <definedName name="T9_8c" localSheetId="2">'[49]Nbr '!$R$75</definedName>
    <definedName name="T9_8c">'[50]Nbr '!$R$75</definedName>
    <definedName name="T9_9" localSheetId="2">'[49]Nbr '!$S$75</definedName>
    <definedName name="T9_9">'[50]Nbr '!$S$75</definedName>
    <definedName name="T9_9c" localSheetId="2">'[49]Nbr '!$T$75</definedName>
    <definedName name="T9_9c">'[50]Nbr '!$T$75</definedName>
    <definedName name="ta" localSheetId="2">#REF!</definedName>
    <definedName name="ta">#REF!</definedName>
    <definedName name="tayeb" localSheetId="2">#REF!</definedName>
    <definedName name="tayeb">#REF!</definedName>
    <definedName name="TB4_C1" localSheetId="2">'[49]Nbr '!$AL$45</definedName>
    <definedName name="TB4_C1">'[50]Nbr '!$AL$45</definedName>
    <definedName name="Total_Interest" localSheetId="2">#REF!</definedName>
    <definedName name="Total_Interest">#REF!</definedName>
    <definedName name="Total_Pay" localSheetId="2">#REF!</definedName>
    <definedName name="Total_Pay">#REF!</definedName>
    <definedName name="Total_Payment" localSheetId="2">Scheduled_Payment+Extra_Payment</definedName>
    <definedName name="Total_Payment" localSheetId="0">Scheduled_Payment+Extra_Payment</definedName>
    <definedName name="Total_Payment">Scheduled_Payment+Extra_Payment</definedName>
    <definedName name="TOTALHT" localSheetId="1">#REF!</definedName>
    <definedName name="TOTALHT" localSheetId="2">#REF!</definedName>
    <definedName name="TOTALHT" localSheetId="0">#REF!</definedName>
    <definedName name="TOTALHT">#REF!</definedName>
    <definedName name="tt" localSheetId="1">[51]AN3!$H$6</definedName>
    <definedName name="tt" localSheetId="2">[52]AN3!$H$6</definedName>
    <definedName name="tt" localSheetId="0">[51]AN3!$H$6</definedName>
    <definedName name="tt">[52]AN3!$H$6</definedName>
    <definedName name="typ" localSheetId="1">#REF!</definedName>
    <definedName name="typ" localSheetId="2">#REF!</definedName>
    <definedName name="typ" localSheetId="0">#REF!</definedName>
    <definedName name="typ">#REF!</definedName>
    <definedName name="U" localSheetId="1">#REF!</definedName>
    <definedName name="U" localSheetId="2">#REF!</definedName>
    <definedName name="U" localSheetId="0">#REF!</definedName>
    <definedName name="U">#REF!</definedName>
    <definedName name="V" localSheetId="1">[12]AN2!#REF!</definedName>
    <definedName name="V" localSheetId="2">[13]AN2!#REF!</definedName>
    <definedName name="V" localSheetId="0">[12]AN2!#REF!</definedName>
    <definedName name="V">[13]AN2!#REF!</definedName>
    <definedName name="Values_Entered" localSheetId="2">IF('9,VRD'!Loan_Amount*'9,VRD'!Interest_Rate*'9,VRD'!Loan_Years*'9,VRD'!Loan_Start&gt;0,1,0)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vvvvvvvv" localSheetId="2">#REF!</definedName>
    <definedName name="vvvvvvvvv">#REF!</definedName>
    <definedName name="w" localSheetId="2">#REF!</definedName>
    <definedName name="w">#REF!</definedName>
    <definedName name="ww" localSheetId="1">#REF!</definedName>
    <definedName name="ww" localSheetId="2">#REF!</definedName>
    <definedName name="ww" localSheetId="0">#REF!</definedName>
    <definedName name="ww">#REF!</definedName>
    <definedName name="x" localSheetId="1">#REF!</definedName>
    <definedName name="x" localSheetId="2">#REF!</definedName>
    <definedName name="x" localSheetId="0">#REF!</definedName>
    <definedName name="x">#REF!</definedName>
    <definedName name="xx" localSheetId="1">#REF!</definedName>
    <definedName name="xx" localSheetId="2">#REF!</definedName>
    <definedName name="xx" localSheetId="0">#REF!</definedName>
    <definedName name="xx">#REF!</definedName>
    <definedName name="y" localSheetId="1">#REF!</definedName>
    <definedName name="y" localSheetId="2">#REF!</definedName>
    <definedName name="y" localSheetId="0">#REF!</definedName>
    <definedName name="y">#REF!</definedName>
    <definedName name="YY" localSheetId="1">#REF!</definedName>
    <definedName name="YY" localSheetId="2">#REF!</definedName>
    <definedName name="YY" localSheetId="0">#REF!</definedName>
    <definedName name="YY">#REF!</definedName>
    <definedName name="Z" localSheetId="1">#REF!</definedName>
    <definedName name="Z" localSheetId="2">#REF!</definedName>
    <definedName name="Z" localSheetId="0">#REF!</definedName>
    <definedName name="Z">#REF!</definedName>
    <definedName name="_xlnm.Print_Area" localSheetId="1">'8,2 Clim CSF 060923'!$A$1:$P$254</definedName>
    <definedName name="_xlnm.Print_Area" localSheetId="2">'9,VRD'!$A$1:$G$102</definedName>
    <definedName name="_xlnm.Print_Area" localSheetId="0">'GSF FLUIDES '!$A$1:$F$775</definedName>
    <definedName name="zz" localSheetId="1">#REF!</definedName>
    <definedName name="zz" localSheetId="2">#REF!</definedName>
    <definedName name="zz" localSheetId="0">#REF!</definedName>
    <definedName name="zz">#REF!</definedName>
    <definedName name="zzz" localSheetId="2">#REF!</definedName>
    <definedName name="zzz">#REF!</definedName>
    <definedName name="zzzzzzzzzzzz" localSheetId="2">'[15]lot 7 ELEC'!#REF!</definedName>
    <definedName name="zzzzzzzzzzzz" localSheetId="0">'[15]lot 7 ELEC'!#REF!</definedName>
    <definedName name="zzzzzzzzzzzz">'[15]lot 7 ELEC'!#REF!</definedName>
    <definedName name="zzzzzzzzzzzzzzzz" localSheetId="2">#REF!</definedName>
    <definedName name="zzzzzzzzzzzzz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18" i="90" l="1"/>
  <c r="F719" i="90"/>
  <c r="F720" i="90"/>
  <c r="F721" i="90"/>
  <c r="F722" i="90"/>
  <c r="F723" i="90"/>
  <c r="F724" i="90"/>
  <c r="F725" i="90"/>
  <c r="F726" i="90"/>
  <c r="F727" i="90"/>
  <c r="F728" i="90"/>
  <c r="F729" i="90"/>
  <c r="F730" i="90"/>
  <c r="F9" i="90"/>
  <c r="F10" i="90"/>
  <c r="F11" i="90"/>
  <c r="F12" i="90"/>
  <c r="F13" i="90"/>
  <c r="F14" i="90"/>
  <c r="F15" i="90"/>
  <c r="F16" i="90"/>
  <c r="F17" i="90"/>
  <c r="F18" i="90"/>
  <c r="F19" i="90"/>
  <c r="F20" i="90"/>
  <c r="F21" i="90"/>
  <c r="F22" i="90"/>
  <c r="F23" i="90"/>
  <c r="F24" i="90"/>
  <c r="F25" i="90"/>
  <c r="F26" i="90"/>
  <c r="F27" i="90"/>
  <c r="F28" i="90"/>
  <c r="F29" i="90"/>
  <c r="F30" i="90"/>
  <c r="F31" i="90"/>
  <c r="F32" i="90"/>
  <c r="F33" i="90"/>
  <c r="F34" i="90"/>
  <c r="F35" i="90"/>
  <c r="F36" i="90"/>
  <c r="F37" i="90"/>
  <c r="F38" i="90"/>
  <c r="F39" i="90"/>
  <c r="F40" i="90"/>
  <c r="F41" i="90"/>
  <c r="F42" i="90"/>
  <c r="F43" i="90"/>
  <c r="F44" i="90"/>
  <c r="F45" i="90"/>
  <c r="F46" i="90"/>
  <c r="F47" i="90"/>
  <c r="F48" i="90"/>
  <c r="F49" i="90"/>
  <c r="F50" i="90"/>
  <c r="F51" i="90"/>
  <c r="F52" i="90"/>
  <c r="F53" i="90"/>
  <c r="F54" i="90"/>
  <c r="F55" i="90"/>
  <c r="F56" i="90"/>
  <c r="F57" i="90"/>
  <c r="F58" i="90"/>
  <c r="F59" i="90"/>
  <c r="F60" i="90"/>
  <c r="F61" i="90"/>
  <c r="F62" i="90"/>
  <c r="F63" i="90"/>
  <c r="F64" i="90"/>
  <c r="F65" i="90"/>
  <c r="F66" i="90"/>
  <c r="F67" i="90"/>
  <c r="F68" i="90"/>
  <c r="F69" i="90"/>
  <c r="F70" i="90"/>
  <c r="F71" i="90"/>
  <c r="F72" i="90"/>
  <c r="F73" i="90"/>
  <c r="F74" i="90"/>
  <c r="F75" i="90"/>
  <c r="F76" i="90"/>
  <c r="F77" i="90"/>
  <c r="F78" i="90"/>
  <c r="F79" i="90"/>
  <c r="F80" i="90"/>
  <c r="F81" i="90"/>
  <c r="F82" i="90"/>
  <c r="F83" i="90"/>
  <c r="F84" i="90"/>
  <c r="F85" i="90"/>
  <c r="F86" i="90"/>
  <c r="F87" i="90"/>
  <c r="F88" i="90"/>
  <c r="F89" i="90"/>
  <c r="F90" i="90"/>
  <c r="F91" i="90"/>
  <c r="F92" i="90"/>
  <c r="F93" i="90"/>
  <c r="F94" i="90"/>
  <c r="F95" i="90"/>
  <c r="F96" i="90"/>
  <c r="F97" i="90"/>
  <c r="F98" i="90"/>
  <c r="F99" i="90"/>
  <c r="F100" i="90"/>
  <c r="F101" i="90"/>
  <c r="F102" i="90"/>
  <c r="F103" i="90"/>
  <c r="F104" i="90"/>
  <c r="F105" i="90"/>
  <c r="F106" i="90"/>
  <c r="F107" i="90"/>
  <c r="F108" i="90"/>
  <c r="F109" i="90"/>
  <c r="F110" i="90"/>
  <c r="F111" i="90"/>
  <c r="F112" i="90"/>
  <c r="F113" i="90"/>
  <c r="F114" i="90"/>
  <c r="F115" i="90"/>
  <c r="F116" i="90"/>
  <c r="F117" i="90"/>
  <c r="F118" i="90"/>
  <c r="F119" i="90"/>
  <c r="F120" i="90"/>
  <c r="F121" i="90"/>
  <c r="F122" i="90"/>
  <c r="F123" i="90"/>
  <c r="F124" i="90"/>
  <c r="F125" i="90"/>
  <c r="F126" i="90"/>
  <c r="F127" i="90"/>
  <c r="F128" i="90"/>
  <c r="F129" i="90"/>
  <c r="F130" i="90"/>
  <c r="F131" i="90"/>
  <c r="F132" i="90"/>
  <c r="F133" i="90"/>
  <c r="F134" i="90"/>
  <c r="F135" i="90"/>
  <c r="F136" i="90"/>
  <c r="F137" i="90"/>
  <c r="F138" i="90"/>
  <c r="F139" i="90"/>
  <c r="F140" i="90"/>
  <c r="F141" i="90"/>
  <c r="F142" i="90"/>
  <c r="F143" i="90"/>
  <c r="F144" i="90"/>
  <c r="F145" i="90"/>
  <c r="F146" i="90"/>
  <c r="F147" i="90"/>
  <c r="F148" i="90"/>
  <c r="F149" i="90"/>
  <c r="F150" i="90"/>
  <c r="F151" i="90"/>
  <c r="F152" i="90"/>
  <c r="F153" i="90"/>
  <c r="F154" i="90"/>
  <c r="F155" i="90"/>
  <c r="F156" i="90"/>
  <c r="F157" i="90"/>
  <c r="F158" i="90"/>
  <c r="F159" i="90"/>
  <c r="F160" i="90"/>
  <c r="F161" i="90"/>
  <c r="F162" i="90"/>
  <c r="F163" i="90"/>
  <c r="F164" i="90"/>
  <c r="F165" i="90"/>
  <c r="F166" i="90"/>
  <c r="F167" i="90"/>
  <c r="F168" i="90"/>
  <c r="F169" i="90"/>
  <c r="F170" i="90"/>
  <c r="F171" i="90"/>
  <c r="F172" i="90"/>
  <c r="F173" i="90"/>
  <c r="F174" i="90"/>
  <c r="F175" i="90"/>
  <c r="F176" i="90"/>
  <c r="F177" i="90"/>
  <c r="F178" i="90"/>
  <c r="F179" i="90"/>
  <c r="F180" i="90"/>
  <c r="F181" i="90"/>
  <c r="F182" i="90"/>
  <c r="F183" i="90"/>
  <c r="F184" i="90"/>
  <c r="F185" i="90"/>
  <c r="F186" i="90"/>
  <c r="F187" i="90"/>
  <c r="F188" i="90"/>
  <c r="F189" i="90"/>
  <c r="F190" i="90"/>
  <c r="F191" i="90"/>
  <c r="F192" i="90"/>
  <c r="F193" i="90"/>
  <c r="F194" i="90"/>
  <c r="F195" i="90"/>
  <c r="F196" i="90"/>
  <c r="F197" i="90"/>
  <c r="F198" i="90"/>
  <c r="F199" i="90"/>
  <c r="F200" i="90"/>
  <c r="F201" i="90"/>
  <c r="F202" i="90"/>
  <c r="F203" i="90"/>
  <c r="F204" i="90"/>
  <c r="F205" i="90"/>
  <c r="F206" i="90"/>
  <c r="F207" i="90"/>
  <c r="F208" i="90"/>
  <c r="F209" i="90"/>
  <c r="F210" i="90"/>
  <c r="F211" i="90"/>
  <c r="F212" i="90"/>
  <c r="F213" i="90"/>
  <c r="F214" i="90"/>
  <c r="F215" i="90"/>
  <c r="F216" i="90"/>
  <c r="F217" i="90"/>
  <c r="F218" i="90"/>
  <c r="F219" i="90"/>
  <c r="F220" i="90"/>
  <c r="F221" i="90"/>
  <c r="F222" i="90"/>
  <c r="F223" i="90"/>
  <c r="F224" i="90"/>
  <c r="F225" i="90"/>
  <c r="F226" i="90"/>
  <c r="F227" i="90"/>
  <c r="F228" i="90"/>
  <c r="F229" i="90"/>
  <c r="F230" i="90"/>
  <c r="F231" i="90"/>
  <c r="F232" i="90"/>
  <c r="F233" i="90"/>
  <c r="F234" i="90"/>
  <c r="F235" i="90"/>
  <c r="F236" i="90"/>
  <c r="F237" i="90"/>
  <c r="F238" i="90"/>
  <c r="F239" i="90"/>
  <c r="F240" i="90"/>
  <c r="F241" i="90"/>
  <c r="F242" i="90"/>
  <c r="F243" i="90"/>
  <c r="F244" i="90"/>
  <c r="F245" i="90"/>
  <c r="F246" i="90"/>
  <c r="F247" i="90"/>
  <c r="F248" i="90"/>
  <c r="F249" i="90"/>
  <c r="F250" i="90"/>
  <c r="F251" i="90"/>
  <c r="F252" i="90"/>
  <c r="F253" i="90"/>
  <c r="F254" i="90"/>
  <c r="F255" i="90"/>
  <c r="F256" i="90"/>
  <c r="F257" i="90"/>
  <c r="F258" i="90"/>
  <c r="F259" i="90"/>
  <c r="F260" i="90"/>
  <c r="F261" i="90"/>
  <c r="F262" i="90"/>
  <c r="F263" i="90"/>
  <c r="F264" i="90"/>
  <c r="F265" i="90"/>
  <c r="F266" i="90"/>
  <c r="F267" i="90"/>
  <c r="F268" i="90"/>
  <c r="F269" i="90"/>
  <c r="F270" i="90"/>
  <c r="F271" i="90"/>
  <c r="F272" i="90"/>
  <c r="F273" i="90"/>
  <c r="F274" i="90"/>
  <c r="F275" i="90"/>
  <c r="F276" i="90"/>
  <c r="F277" i="90"/>
  <c r="F278" i="90"/>
  <c r="F279" i="90"/>
  <c r="F280" i="90"/>
  <c r="F281" i="90"/>
  <c r="F282" i="90"/>
  <c r="F283" i="90"/>
  <c r="F284" i="90"/>
  <c r="F285" i="90"/>
  <c r="F286" i="90"/>
  <c r="F287" i="90"/>
  <c r="F288" i="90"/>
  <c r="F289" i="90"/>
  <c r="F290" i="90"/>
  <c r="F291" i="90"/>
  <c r="F292" i="90"/>
  <c r="F293" i="90"/>
  <c r="F294" i="90"/>
  <c r="F295" i="90"/>
  <c r="F296" i="90"/>
  <c r="F297" i="90"/>
  <c r="F298" i="90"/>
  <c r="F299" i="90"/>
  <c r="F300" i="90"/>
  <c r="F301" i="90"/>
  <c r="F302" i="90"/>
  <c r="F303" i="90"/>
  <c r="F304" i="90"/>
  <c r="F305" i="90"/>
  <c r="F306" i="90"/>
  <c r="F307" i="90"/>
  <c r="F308" i="90"/>
  <c r="F309" i="90"/>
  <c r="F310" i="90"/>
  <c r="F311" i="90"/>
  <c r="F312" i="90"/>
  <c r="F313" i="90"/>
  <c r="F314" i="90"/>
  <c r="F315" i="90"/>
  <c r="F316" i="90"/>
  <c r="F317" i="90"/>
  <c r="F318" i="90"/>
  <c r="F319" i="90"/>
  <c r="F320" i="90"/>
  <c r="F321" i="90"/>
  <c r="F322" i="90"/>
  <c r="F323" i="90"/>
  <c r="F324" i="90"/>
  <c r="F325" i="90"/>
  <c r="F326" i="90"/>
  <c r="F327" i="90"/>
  <c r="F328" i="90"/>
  <c r="F329" i="90"/>
  <c r="F330" i="90"/>
  <c r="F331" i="90"/>
  <c r="F332" i="90"/>
  <c r="F333" i="90"/>
  <c r="F334" i="90"/>
  <c r="F335" i="90"/>
  <c r="F336" i="90"/>
  <c r="F337" i="90"/>
  <c r="F338" i="90"/>
  <c r="F339" i="90"/>
  <c r="F340" i="90"/>
  <c r="F341" i="90"/>
  <c r="F342" i="90"/>
  <c r="F343" i="90"/>
  <c r="F344" i="90"/>
  <c r="F345" i="90"/>
  <c r="F346" i="90"/>
  <c r="F347" i="90"/>
  <c r="F348" i="90"/>
  <c r="F349" i="90"/>
  <c r="F350" i="90"/>
  <c r="F351" i="90"/>
  <c r="F352" i="90"/>
  <c r="F353" i="90"/>
  <c r="F354" i="90"/>
  <c r="F355" i="90"/>
  <c r="F356" i="90"/>
  <c r="F357" i="90"/>
  <c r="F358" i="90"/>
  <c r="F359" i="90"/>
  <c r="F360" i="90"/>
  <c r="F361" i="90"/>
  <c r="F362" i="90"/>
  <c r="F363" i="90"/>
  <c r="F364" i="90"/>
  <c r="F365" i="90"/>
  <c r="F366" i="90"/>
  <c r="F367" i="90"/>
  <c r="F368" i="90"/>
  <c r="F369" i="90"/>
  <c r="F370" i="90"/>
  <c r="F371" i="90"/>
  <c r="F372" i="90"/>
  <c r="F373" i="90"/>
  <c r="F374" i="90"/>
  <c r="F375" i="90"/>
  <c r="F376" i="90"/>
  <c r="F377" i="90"/>
  <c r="F378" i="90"/>
  <c r="F379" i="90"/>
  <c r="F380" i="90"/>
  <c r="F381" i="90"/>
  <c r="F382" i="90"/>
  <c r="F383" i="90"/>
  <c r="F384" i="90"/>
  <c r="F385" i="90"/>
  <c r="F386" i="90"/>
  <c r="F387" i="90"/>
  <c r="F388" i="90"/>
  <c r="F389" i="90"/>
  <c r="F390" i="90"/>
  <c r="F391" i="90"/>
  <c r="F392" i="90"/>
  <c r="F393" i="90"/>
  <c r="F394" i="90"/>
  <c r="F395" i="90"/>
  <c r="F396" i="90"/>
  <c r="F397" i="90"/>
  <c r="F398" i="90"/>
  <c r="F399" i="90"/>
  <c r="F400" i="90"/>
  <c r="F401" i="90"/>
  <c r="F402" i="90"/>
  <c r="F403" i="90"/>
  <c r="F404" i="90"/>
  <c r="F405" i="90"/>
  <c r="F406" i="90"/>
  <c r="F407" i="90"/>
  <c r="F408" i="90"/>
  <c r="F409" i="90"/>
  <c r="F410" i="90"/>
  <c r="F411" i="90"/>
  <c r="F412" i="90"/>
  <c r="F413" i="90"/>
  <c r="F414" i="90"/>
  <c r="F415" i="90"/>
  <c r="F416" i="90"/>
  <c r="F417" i="90"/>
  <c r="F418" i="90"/>
  <c r="F419" i="90"/>
  <c r="F420" i="90"/>
  <c r="F421" i="90"/>
  <c r="F422" i="90"/>
  <c r="F423" i="90"/>
  <c r="F424" i="90"/>
  <c r="F425" i="90"/>
  <c r="F426" i="90"/>
  <c r="F427" i="90"/>
  <c r="F428" i="90"/>
  <c r="F429" i="90"/>
  <c r="F430" i="90"/>
  <c r="F431" i="90"/>
  <c r="F432" i="90"/>
  <c r="F433" i="90"/>
  <c r="F434" i="90"/>
  <c r="F435" i="90"/>
  <c r="F436" i="90"/>
  <c r="F437" i="90"/>
  <c r="F438" i="90"/>
  <c r="F439" i="90"/>
  <c r="F440" i="90"/>
  <c r="F441" i="90"/>
  <c r="F442" i="90"/>
  <c r="F443" i="90"/>
  <c r="F444" i="90"/>
  <c r="F445" i="90"/>
  <c r="F446" i="90"/>
  <c r="F447" i="90"/>
  <c r="F448" i="90"/>
  <c r="F449" i="90"/>
  <c r="F450" i="90"/>
  <c r="F451" i="90"/>
  <c r="F452" i="90"/>
  <c r="F453" i="90"/>
  <c r="F454" i="90"/>
  <c r="F455" i="90"/>
  <c r="F456" i="90"/>
  <c r="F457" i="90"/>
  <c r="F458" i="90"/>
  <c r="F459" i="90"/>
  <c r="F460" i="90"/>
  <c r="F461" i="90"/>
  <c r="F462" i="90"/>
  <c r="F463" i="90"/>
  <c r="F464" i="90"/>
  <c r="F465" i="90"/>
  <c r="F466" i="90"/>
  <c r="F467" i="90"/>
  <c r="F468" i="90"/>
  <c r="F469" i="90"/>
  <c r="F470" i="90"/>
  <c r="F473" i="90"/>
  <c r="F474" i="90"/>
  <c r="F475" i="90"/>
  <c r="F476" i="90"/>
  <c r="F477" i="90"/>
  <c r="F478" i="90"/>
  <c r="F479" i="90"/>
  <c r="F480" i="90"/>
  <c r="F481" i="90"/>
  <c r="F482" i="90"/>
  <c r="F483" i="90"/>
  <c r="F484" i="90"/>
  <c r="F485" i="90"/>
  <c r="F486" i="90"/>
  <c r="F487" i="90"/>
  <c r="F488" i="90"/>
  <c r="F489" i="90"/>
  <c r="F490" i="90"/>
  <c r="F491" i="90"/>
  <c r="F492" i="90"/>
  <c r="F493" i="90"/>
  <c r="F494" i="90"/>
  <c r="F495" i="90"/>
  <c r="F496" i="90"/>
  <c r="F497" i="90"/>
  <c r="F498" i="90"/>
  <c r="F499" i="90"/>
  <c r="F500" i="90"/>
  <c r="F501" i="90"/>
  <c r="F502" i="90"/>
  <c r="F503" i="90"/>
  <c r="F504" i="90"/>
  <c r="F505" i="90"/>
  <c r="F506" i="90"/>
  <c r="F507" i="90"/>
  <c r="F508" i="90"/>
  <c r="F509" i="90"/>
  <c r="F510" i="90"/>
  <c r="F511" i="90"/>
  <c r="F512" i="90"/>
  <c r="F513" i="90"/>
  <c r="F514" i="90"/>
  <c r="F515" i="90"/>
  <c r="F516" i="90"/>
  <c r="F517" i="90"/>
  <c r="F518" i="90"/>
  <c r="F519" i="90"/>
  <c r="F520" i="90"/>
  <c r="F521" i="90"/>
  <c r="F522" i="90"/>
  <c r="F523" i="90"/>
  <c r="F524" i="90"/>
  <c r="F525" i="90"/>
  <c r="F526" i="90"/>
  <c r="F527" i="90"/>
  <c r="F528" i="90"/>
  <c r="F529" i="90"/>
  <c r="F530" i="90"/>
  <c r="F531" i="90"/>
  <c r="F532" i="90"/>
  <c r="F533" i="90"/>
  <c r="F534" i="90"/>
  <c r="F535" i="90"/>
  <c r="F536" i="90"/>
  <c r="F537" i="90"/>
  <c r="F538" i="90"/>
  <c r="F539" i="90"/>
  <c r="F540" i="90"/>
  <c r="F541" i="90"/>
  <c r="F542" i="90"/>
  <c r="F543" i="90"/>
  <c r="F544" i="90"/>
  <c r="F545" i="90"/>
  <c r="F546" i="90"/>
  <c r="F547" i="90"/>
  <c r="F548" i="90"/>
  <c r="F549" i="90"/>
  <c r="F550" i="90"/>
  <c r="F551" i="90"/>
  <c r="F552" i="90"/>
  <c r="F553" i="90"/>
  <c r="F554" i="90"/>
  <c r="F555" i="90"/>
  <c r="F556" i="90"/>
  <c r="F557" i="90"/>
  <c r="F558" i="90"/>
  <c r="F559" i="90"/>
  <c r="F560" i="90"/>
  <c r="F561" i="90"/>
  <c r="F562" i="90"/>
  <c r="F563" i="90"/>
  <c r="F564" i="90"/>
  <c r="F565" i="90"/>
  <c r="F566" i="90"/>
  <c r="F567" i="90"/>
  <c r="F568" i="90"/>
  <c r="F569" i="90"/>
  <c r="F570" i="90"/>
  <c r="F571" i="90"/>
  <c r="F572" i="90"/>
  <c r="F573" i="90"/>
  <c r="F574" i="90"/>
  <c r="F575" i="90"/>
  <c r="F576" i="90"/>
  <c r="F577" i="90"/>
  <c r="F578" i="90"/>
  <c r="F579" i="90"/>
  <c r="F580" i="90"/>
  <c r="F581" i="90"/>
  <c r="F582" i="90"/>
  <c r="F583" i="90"/>
  <c r="F584" i="90"/>
  <c r="F585" i="90"/>
  <c r="F586" i="90"/>
  <c r="F587" i="90"/>
  <c r="F588" i="90"/>
  <c r="F589" i="90"/>
  <c r="F590" i="90"/>
  <c r="F591" i="90"/>
  <c r="F592" i="90"/>
  <c r="F593" i="90"/>
  <c r="F594" i="90"/>
  <c r="F595" i="90"/>
  <c r="F596" i="90"/>
  <c r="F597" i="90"/>
  <c r="F598" i="90"/>
  <c r="F599" i="90"/>
  <c r="F600" i="90"/>
  <c r="F601" i="90"/>
  <c r="F602" i="90"/>
  <c r="F603" i="90"/>
  <c r="F604" i="90"/>
  <c r="F605" i="90"/>
  <c r="F606" i="90"/>
  <c r="F607" i="90"/>
  <c r="F608" i="90"/>
  <c r="F609" i="90"/>
  <c r="F610" i="90"/>
  <c r="F611" i="90"/>
  <c r="F612" i="90"/>
  <c r="F613" i="90"/>
  <c r="F614" i="90"/>
  <c r="F615" i="90"/>
  <c r="F616" i="90"/>
  <c r="F617" i="90"/>
  <c r="F618" i="90"/>
  <c r="F619" i="90"/>
  <c r="F620" i="90"/>
  <c r="F621" i="90"/>
  <c r="F622" i="90"/>
  <c r="F623" i="90"/>
  <c r="F624" i="90"/>
  <c r="F625" i="90"/>
  <c r="F626" i="90"/>
  <c r="F627" i="90"/>
  <c r="F628" i="90"/>
  <c r="F629" i="90"/>
  <c r="F630" i="90"/>
  <c r="F631" i="90"/>
  <c r="F632" i="90"/>
  <c r="F633" i="90"/>
  <c r="F634" i="90"/>
  <c r="F635" i="90"/>
  <c r="F636" i="90"/>
  <c r="F637" i="90"/>
  <c r="F638" i="90"/>
  <c r="F639" i="90"/>
  <c r="F640" i="90"/>
  <c r="F641" i="90"/>
  <c r="F642" i="90"/>
  <c r="F643" i="90"/>
  <c r="F644" i="90"/>
  <c r="F645" i="90"/>
  <c r="F646" i="90"/>
  <c r="F647" i="90"/>
  <c r="F648" i="90"/>
  <c r="F649" i="90"/>
  <c r="F650" i="90"/>
  <c r="F651" i="90"/>
  <c r="F652" i="90"/>
  <c r="F653" i="90"/>
  <c r="F654" i="90"/>
  <c r="F655" i="90"/>
  <c r="F656" i="90"/>
  <c r="F657" i="90"/>
  <c r="F658" i="90"/>
  <c r="F659" i="90"/>
  <c r="F660" i="90"/>
  <c r="F661" i="90"/>
  <c r="F662" i="90"/>
  <c r="F663" i="90"/>
  <c r="F664" i="90"/>
  <c r="F665" i="90"/>
  <c r="F666" i="90"/>
  <c r="F667" i="90"/>
  <c r="F668" i="90"/>
  <c r="F669" i="90"/>
  <c r="F670" i="90"/>
  <c r="F671" i="90"/>
  <c r="F672" i="90"/>
  <c r="F673" i="90"/>
  <c r="F674" i="90"/>
  <c r="F675" i="90"/>
  <c r="F676" i="90"/>
  <c r="F677" i="90"/>
  <c r="F678" i="90"/>
  <c r="F679" i="90"/>
  <c r="F680" i="90"/>
  <c r="F681" i="90"/>
  <c r="F682" i="90"/>
  <c r="F683" i="90"/>
  <c r="F684" i="90"/>
  <c r="F685" i="90"/>
  <c r="F686" i="90"/>
  <c r="F687" i="90"/>
  <c r="F688" i="90"/>
  <c r="F689" i="90"/>
  <c r="F690" i="90"/>
  <c r="F691" i="90"/>
  <c r="F692" i="90"/>
  <c r="F693" i="90"/>
  <c r="F694" i="90"/>
  <c r="F695" i="90"/>
  <c r="F696" i="90"/>
  <c r="F697" i="90"/>
  <c r="F698" i="90"/>
  <c r="F699" i="90"/>
  <c r="F700" i="90"/>
  <c r="F701" i="90"/>
  <c r="F702" i="90"/>
  <c r="F703" i="90"/>
  <c r="F704" i="90"/>
  <c r="F705" i="90"/>
  <c r="F706" i="90"/>
  <c r="F707" i="90"/>
  <c r="F708" i="90"/>
  <c r="F710" i="90"/>
  <c r="F711" i="90"/>
  <c r="F712" i="90"/>
  <c r="F713" i="90"/>
  <c r="F714" i="90"/>
  <c r="F715" i="90"/>
  <c r="F716" i="90"/>
  <c r="F717" i="90"/>
  <c r="F731" i="90"/>
  <c r="F732" i="90"/>
  <c r="F733" i="90"/>
  <c r="F734" i="90"/>
  <c r="F735" i="90"/>
  <c r="F736" i="90"/>
  <c r="F737" i="90"/>
  <c r="F738" i="90"/>
  <c r="F739" i="90"/>
  <c r="F740" i="90"/>
  <c r="F741" i="90"/>
  <c r="F742" i="90"/>
  <c r="F743" i="90"/>
  <c r="F744" i="90"/>
  <c r="F745" i="90"/>
  <c r="F746" i="90"/>
  <c r="F747" i="90"/>
  <c r="F748" i="90"/>
  <c r="F749" i="90"/>
  <c r="F750" i="90"/>
  <c r="F751" i="90"/>
  <c r="F752" i="90"/>
  <c r="F753" i="90"/>
  <c r="F754" i="90"/>
  <c r="F755" i="90"/>
  <c r="F756" i="90"/>
  <c r="F757" i="90"/>
  <c r="F758" i="90"/>
  <c r="F759" i="90"/>
  <c r="F760" i="90"/>
  <c r="F761" i="90"/>
  <c r="F762" i="90"/>
  <c r="F763" i="90"/>
  <c r="F764" i="90"/>
  <c r="F765" i="90"/>
  <c r="F766" i="90"/>
  <c r="F767" i="90"/>
  <c r="F768" i="90"/>
  <c r="F769" i="90"/>
  <c r="F770" i="90"/>
  <c r="F771" i="90"/>
  <c r="F772" i="90"/>
  <c r="F8" i="90"/>
  <c r="D44" i="90"/>
  <c r="D43" i="90"/>
  <c r="D589" i="90" l="1"/>
  <c r="D59" i="90" l="1"/>
  <c r="D58" i="90"/>
  <c r="D57" i="90"/>
  <c r="D56" i="90"/>
  <c r="D55" i="90"/>
  <c r="D54" i="90"/>
  <c r="D53" i="90"/>
  <c r="D52" i="90"/>
  <c r="D48" i="90"/>
  <c r="F773" i="90" l="1"/>
  <c r="F774" i="90" s="1"/>
  <c r="A11" i="90"/>
  <c r="A13" i="90" l="1"/>
  <c r="A15" i="90" s="1"/>
  <c r="A18" i="90" l="1"/>
  <c r="A20" i="90" s="1"/>
  <c r="A22" i="90" s="1"/>
  <c r="A25" i="90" s="1"/>
  <c r="A26" i="90" s="1"/>
  <c r="A29" i="90" s="1"/>
  <c r="A30" i="90" s="1"/>
  <c r="A33" i="90" s="1"/>
  <c r="A34" i="90" s="1"/>
  <c r="A35" i="90" l="1"/>
  <c r="A36" i="90" s="1"/>
  <c r="A37" i="90" s="1"/>
  <c r="A38" i="90" s="1"/>
  <c r="A39" i="90" s="1"/>
  <c r="A40" i="90" s="1"/>
  <c r="A41" i="90" s="1"/>
  <c r="A42" i="90" s="1"/>
  <c r="A43" i="90" s="1"/>
  <c r="A44" i="90" s="1"/>
  <c r="A47" i="90" s="1"/>
  <c r="A48" i="90" l="1"/>
  <c r="A51" i="90" s="1"/>
  <c r="A52" i="90" s="1"/>
  <c r="A53" i="90" s="1"/>
  <c r="A54" i="90" s="1"/>
  <c r="A55" i="90" s="1"/>
  <c r="A56" i="90" s="1"/>
  <c r="A57" i="90" s="1"/>
  <c r="A58" i="90" s="1"/>
  <c r="A59" i="90" s="1"/>
  <c r="A62" i="90" s="1"/>
  <c r="A63" i="90" s="1"/>
  <c r="A64" i="90" s="1"/>
  <c r="A65" i="90" s="1"/>
  <c r="A68" i="90" s="1"/>
  <c r="A69" i="90" s="1"/>
  <c r="A71" i="90" s="1"/>
  <c r="A73" i="90" s="1"/>
  <c r="A75" i="90" s="1"/>
  <c r="A77" i="90" s="1"/>
  <c r="A79" i="90" s="1"/>
  <c r="A83" i="90" s="1"/>
  <c r="A84" i="90" s="1"/>
  <c r="A85" i="90" s="1"/>
  <c r="A86" i="90" s="1"/>
  <c r="A87" i="90" s="1"/>
  <c r="A88" i="90" s="1"/>
  <c r="A89" i="90" s="1"/>
  <c r="A92" i="90" s="1"/>
  <c r="A93" i="90" s="1"/>
  <c r="A94" i="90" s="1"/>
  <c r="A95" i="90" s="1"/>
  <c r="A96" i="90" s="1"/>
  <c r="A99" i="90" s="1"/>
  <c r="A100" i="90" s="1"/>
  <c r="A101" i="90" s="1"/>
  <c r="A103" i="90" s="1"/>
  <c r="A105" i="90" s="1"/>
  <c r="A108" i="90" s="1"/>
  <c r="A110" i="90" s="1"/>
  <c r="A112" i="90" s="1"/>
  <c r="A114" i="90" s="1"/>
  <c r="J36" i="89"/>
  <c r="J33" i="89"/>
  <c r="K27" i="89"/>
  <c r="K25" i="89"/>
  <c r="K19" i="89"/>
  <c r="K22" i="89" s="1"/>
  <c r="A116" i="90" l="1"/>
  <c r="A118" i="90" s="1"/>
  <c r="A120" i="90" s="1"/>
  <c r="A123" i="90" s="1"/>
  <c r="A124" i="90" s="1"/>
  <c r="A125" i="90" s="1"/>
  <c r="A126" i="90" s="1"/>
  <c r="A127" i="90" s="1"/>
  <c r="A130" i="90" s="1"/>
  <c r="A133" i="90" s="1"/>
  <c r="A135" i="90" s="1"/>
  <c r="A137" i="90" s="1"/>
  <c r="A139" i="90" s="1"/>
  <c r="M35" i="89"/>
  <c r="K30" i="89"/>
  <c r="A145" i="90" l="1"/>
  <c r="A146" i="90" s="1"/>
  <c r="A147" i="90" s="1"/>
  <c r="A148" i="90" s="1"/>
  <c r="A149" i="90" s="1"/>
  <c r="A150" i="90" s="1"/>
  <c r="A151" i="90" s="1"/>
  <c r="N250" i="91"/>
  <c r="P250" i="91" s="1"/>
  <c r="N249" i="91"/>
  <c r="P249" i="91" s="1"/>
  <c r="N248" i="91"/>
  <c r="P248" i="91" s="1"/>
  <c r="F247" i="91"/>
  <c r="N247" i="91" s="1"/>
  <c r="P247" i="91" s="1"/>
  <c r="N246" i="91"/>
  <c r="P246" i="91" s="1"/>
  <c r="N245" i="91"/>
  <c r="P245" i="91" s="1"/>
  <c r="N244" i="91"/>
  <c r="P244" i="91" s="1"/>
  <c r="I243" i="91"/>
  <c r="N243" i="91" s="1"/>
  <c r="P243" i="91" s="1"/>
  <c r="N242" i="91"/>
  <c r="P242" i="91" s="1"/>
  <c r="N241" i="91"/>
  <c r="P241" i="91" s="1"/>
  <c r="N240" i="91"/>
  <c r="P240" i="91" s="1"/>
  <c r="N239" i="91"/>
  <c r="P239" i="91" s="1"/>
  <c r="N238" i="91"/>
  <c r="P238" i="91" s="1"/>
  <c r="N237" i="91"/>
  <c r="P237" i="91" s="1"/>
  <c r="I236" i="91"/>
  <c r="N236" i="91" s="1"/>
  <c r="P236" i="91" s="1"/>
  <c r="N235" i="91"/>
  <c r="P235" i="91" s="1"/>
  <c r="N234" i="91"/>
  <c r="P234" i="91" s="1"/>
  <c r="N233" i="91"/>
  <c r="P233" i="91" s="1"/>
  <c r="R232" i="91"/>
  <c r="N232" i="91"/>
  <c r="P232" i="91" s="1"/>
  <c r="N231" i="91"/>
  <c r="P231" i="91" s="1"/>
  <c r="I230" i="91"/>
  <c r="N230" i="91" s="1"/>
  <c r="P230" i="91" s="1"/>
  <c r="R229" i="91"/>
  <c r="N229" i="91"/>
  <c r="P229" i="91" s="1"/>
  <c r="N228" i="91"/>
  <c r="P228" i="91" s="1"/>
  <c r="I227" i="91"/>
  <c r="F227" i="91"/>
  <c r="N226" i="91"/>
  <c r="P226" i="91" s="1"/>
  <c r="N225" i="91"/>
  <c r="P225" i="91" s="1"/>
  <c r="N224" i="91"/>
  <c r="P224" i="91" s="1"/>
  <c r="N223" i="91"/>
  <c r="P223" i="91" s="1"/>
  <c r="N222" i="91"/>
  <c r="P222" i="91" s="1"/>
  <c r="N221" i="91"/>
  <c r="P221" i="91" s="1"/>
  <c r="N220" i="91"/>
  <c r="P220" i="91" s="1"/>
  <c r="N219" i="91"/>
  <c r="P219" i="91" s="1"/>
  <c r="N218" i="91"/>
  <c r="P218" i="91" s="1"/>
  <c r="N217" i="91"/>
  <c r="P217" i="91" s="1"/>
  <c r="N216" i="91"/>
  <c r="P216" i="91" s="1"/>
  <c r="N215" i="91"/>
  <c r="P215" i="91" s="1"/>
  <c r="N214" i="91"/>
  <c r="P214" i="91" s="1"/>
  <c r="N213" i="91"/>
  <c r="P213" i="91" s="1"/>
  <c r="N212" i="91"/>
  <c r="P212" i="91" s="1"/>
  <c r="N211" i="91"/>
  <c r="P211" i="91" s="1"/>
  <c r="N210" i="91"/>
  <c r="P210" i="91" s="1"/>
  <c r="N209" i="91"/>
  <c r="P209" i="91" s="1"/>
  <c r="N208" i="91"/>
  <c r="N207" i="91"/>
  <c r="N206" i="91"/>
  <c r="N205" i="91"/>
  <c r="N204" i="91"/>
  <c r="N203" i="91"/>
  <c r="P203" i="91" s="1"/>
  <c r="P205" i="91" s="1"/>
  <c r="N202" i="91"/>
  <c r="N201" i="91"/>
  <c r="N200" i="91"/>
  <c r="P200" i="91" s="1"/>
  <c r="N199" i="91"/>
  <c r="P199" i="91" s="1"/>
  <c r="N197" i="91"/>
  <c r="P197" i="91" s="1"/>
  <c r="N196" i="91"/>
  <c r="P196" i="91" s="1"/>
  <c r="N195" i="91"/>
  <c r="P195" i="91" s="1"/>
  <c r="I194" i="91"/>
  <c r="H194" i="91"/>
  <c r="H198" i="91" s="1"/>
  <c r="N198" i="91" s="1"/>
  <c r="P198" i="91" s="1"/>
  <c r="I193" i="91"/>
  <c r="N193" i="91" s="1"/>
  <c r="P193" i="91" s="1"/>
  <c r="N192" i="91"/>
  <c r="P192" i="91" s="1"/>
  <c r="N191" i="91"/>
  <c r="P191" i="91" s="1"/>
  <c r="I190" i="91"/>
  <c r="N190" i="91" s="1"/>
  <c r="P190" i="91" s="1"/>
  <c r="I189" i="91"/>
  <c r="N189" i="91" s="1"/>
  <c r="P189" i="91" s="1"/>
  <c r="I188" i="91"/>
  <c r="N188" i="91" s="1"/>
  <c r="P188" i="91" s="1"/>
  <c r="N187" i="91"/>
  <c r="P187" i="91" s="1"/>
  <c r="N186" i="91"/>
  <c r="P186" i="91" s="1"/>
  <c r="N185" i="91"/>
  <c r="P185" i="91" s="1"/>
  <c r="N184" i="91"/>
  <c r="P184" i="91" s="1"/>
  <c r="N183" i="91"/>
  <c r="P183" i="91" s="1"/>
  <c r="N182" i="91"/>
  <c r="P182" i="91" s="1"/>
  <c r="N181" i="91"/>
  <c r="P181" i="91" s="1"/>
  <c r="N180" i="91"/>
  <c r="P180" i="91" s="1"/>
  <c r="N179" i="91"/>
  <c r="P179" i="91" s="1"/>
  <c r="N178" i="91"/>
  <c r="P178" i="91" s="1"/>
  <c r="N177" i="91"/>
  <c r="P177" i="91" s="1"/>
  <c r="N176" i="91"/>
  <c r="P176" i="91" s="1"/>
  <c r="N175" i="91"/>
  <c r="P175" i="91" s="1"/>
  <c r="N174" i="91"/>
  <c r="P174" i="91" s="1"/>
  <c r="N173" i="91"/>
  <c r="P173" i="91" s="1"/>
  <c r="N172" i="91"/>
  <c r="P172" i="91" s="1"/>
  <c r="N171" i="91"/>
  <c r="P171" i="91" s="1"/>
  <c r="N170" i="91"/>
  <c r="P170" i="91" s="1"/>
  <c r="N169" i="91"/>
  <c r="P169" i="91" s="1"/>
  <c r="N168" i="91"/>
  <c r="P168" i="91" s="1"/>
  <c r="N167" i="91"/>
  <c r="P167" i="91" s="1"/>
  <c r="N166" i="91"/>
  <c r="P166" i="91" s="1"/>
  <c r="N165" i="91"/>
  <c r="P165" i="91" s="1"/>
  <c r="N164" i="91"/>
  <c r="P164" i="91" s="1"/>
  <c r="N163" i="91"/>
  <c r="P163" i="91" s="1"/>
  <c r="N162" i="91"/>
  <c r="P162" i="91" s="1"/>
  <c r="H161" i="91"/>
  <c r="N161" i="91" s="1"/>
  <c r="P161" i="91" s="1"/>
  <c r="N160" i="91"/>
  <c r="P160" i="91" s="1"/>
  <c r="N159" i="91"/>
  <c r="P159" i="91" s="1"/>
  <c r="L158" i="91"/>
  <c r="I158" i="91"/>
  <c r="N157" i="91"/>
  <c r="P157" i="91" s="1"/>
  <c r="I156" i="91"/>
  <c r="N156" i="91" s="1"/>
  <c r="P156" i="91" s="1"/>
  <c r="N155" i="91"/>
  <c r="P155" i="91" s="1"/>
  <c r="I154" i="91"/>
  <c r="N154" i="91" s="1"/>
  <c r="P154" i="91" s="1"/>
  <c r="I153" i="91"/>
  <c r="N153" i="91" s="1"/>
  <c r="P153" i="91" s="1"/>
  <c r="I152" i="91"/>
  <c r="H152" i="91"/>
  <c r="I151" i="91"/>
  <c r="N151" i="91" s="1"/>
  <c r="P151" i="91" s="1"/>
  <c r="I150" i="91"/>
  <c r="F150" i="91"/>
  <c r="N149" i="91"/>
  <c r="P149" i="91" s="1"/>
  <c r="I148" i="91"/>
  <c r="N148" i="91" s="1"/>
  <c r="P148" i="91" s="1"/>
  <c r="N147" i="91"/>
  <c r="N146" i="91"/>
  <c r="N145" i="91"/>
  <c r="N144" i="91"/>
  <c r="P144" i="91" s="1"/>
  <c r="N143" i="91"/>
  <c r="P143" i="91" s="1"/>
  <c r="N142" i="91"/>
  <c r="P142" i="91" s="1"/>
  <c r="N141" i="91"/>
  <c r="P141" i="91" s="1"/>
  <c r="N140" i="91"/>
  <c r="P140" i="91" s="1"/>
  <c r="N139" i="91"/>
  <c r="P139" i="91" s="1"/>
  <c r="N138" i="91"/>
  <c r="P138" i="91" s="1"/>
  <c r="N137" i="91"/>
  <c r="P137" i="91" s="1"/>
  <c r="N136" i="91"/>
  <c r="P136" i="91" s="1"/>
  <c r="N135" i="91"/>
  <c r="P135" i="91" s="1"/>
  <c r="N134" i="91"/>
  <c r="P134" i="91" s="1"/>
  <c r="I133" i="91"/>
  <c r="N133" i="91" s="1"/>
  <c r="P133" i="91" s="1"/>
  <c r="I132" i="91"/>
  <c r="N132" i="91" s="1"/>
  <c r="P132" i="91" s="1"/>
  <c r="N131" i="91"/>
  <c r="P131" i="91" s="1"/>
  <c r="N130" i="91"/>
  <c r="P130" i="91" s="1"/>
  <c r="N129" i="91"/>
  <c r="P129" i="91" s="1"/>
  <c r="N128" i="91"/>
  <c r="P128" i="91" s="1"/>
  <c r="N127" i="91"/>
  <c r="P127" i="91" s="1"/>
  <c r="N126" i="91"/>
  <c r="P126" i="91" s="1"/>
  <c r="N125" i="91"/>
  <c r="P125" i="91" s="1"/>
  <c r="N124" i="91"/>
  <c r="P124" i="91" s="1"/>
  <c r="N123" i="91"/>
  <c r="P123" i="91" s="1"/>
  <c r="N122" i="91"/>
  <c r="P122" i="91" s="1"/>
  <c r="N121" i="91"/>
  <c r="P121" i="91" s="1"/>
  <c r="I120" i="91"/>
  <c r="N120" i="91" s="1"/>
  <c r="P120" i="91" s="1"/>
  <c r="N119" i="91"/>
  <c r="P119" i="91" s="1"/>
  <c r="N118" i="91"/>
  <c r="P118" i="91" s="1"/>
  <c r="N117" i="91"/>
  <c r="P117" i="91" s="1"/>
  <c r="N116" i="91"/>
  <c r="P116" i="91" s="1"/>
  <c r="N115" i="91"/>
  <c r="P115" i="91" s="1"/>
  <c r="N114" i="91"/>
  <c r="P114" i="91" s="1"/>
  <c r="N113" i="91"/>
  <c r="P113" i="91" s="1"/>
  <c r="N112" i="91"/>
  <c r="P112" i="91" s="1"/>
  <c r="J111" i="91"/>
  <c r="I111" i="91"/>
  <c r="G111" i="91"/>
  <c r="F111" i="91"/>
  <c r="N110" i="91"/>
  <c r="P110" i="91" s="1"/>
  <c r="N109" i="91"/>
  <c r="P109" i="91" s="1"/>
  <c r="N108" i="91"/>
  <c r="P108" i="91" s="1"/>
  <c r="F107" i="91"/>
  <c r="N107" i="91" s="1"/>
  <c r="P107" i="91" s="1"/>
  <c r="N106" i="91"/>
  <c r="P106" i="91" s="1"/>
  <c r="N105" i="91"/>
  <c r="P105" i="91" s="1"/>
  <c r="G104" i="91"/>
  <c r="N104" i="91" s="1"/>
  <c r="P104" i="91" s="1"/>
  <c r="N103" i="91"/>
  <c r="P103" i="91" s="1"/>
  <c r="N101" i="91"/>
  <c r="P101" i="91" s="1"/>
  <c r="I100" i="91"/>
  <c r="G100" i="91"/>
  <c r="F100" i="91"/>
  <c r="N99" i="91"/>
  <c r="P99" i="91" s="1"/>
  <c r="I98" i="91"/>
  <c r="N98" i="91" s="1"/>
  <c r="P98" i="91" s="1"/>
  <c r="I97" i="91"/>
  <c r="N97" i="91" s="1"/>
  <c r="P97" i="91" s="1"/>
  <c r="I96" i="91"/>
  <c r="N96" i="91" s="1"/>
  <c r="P96" i="91" s="1"/>
  <c r="I95" i="91"/>
  <c r="N94" i="91"/>
  <c r="P94" i="91" s="1"/>
  <c r="N93" i="91"/>
  <c r="P93" i="91" s="1"/>
  <c r="N92" i="91"/>
  <c r="P92" i="91" s="1"/>
  <c r="N91" i="91"/>
  <c r="P91" i="91" s="1"/>
  <c r="N90" i="91"/>
  <c r="P90" i="91" s="1"/>
  <c r="N89" i="91"/>
  <c r="P89" i="91" s="1"/>
  <c r="N88" i="91"/>
  <c r="P88" i="91" s="1"/>
  <c r="N87" i="91"/>
  <c r="P87" i="91" s="1"/>
  <c r="N86" i="91"/>
  <c r="P86" i="91" s="1"/>
  <c r="N85" i="91"/>
  <c r="P85" i="91" s="1"/>
  <c r="N84" i="91"/>
  <c r="P84" i="91" s="1"/>
  <c r="N83" i="91"/>
  <c r="P83" i="91" s="1"/>
  <c r="N82" i="91"/>
  <c r="P82" i="91" s="1"/>
  <c r="N81" i="91"/>
  <c r="P81" i="91" s="1"/>
  <c r="N80" i="91"/>
  <c r="P80" i="91" s="1"/>
  <c r="R79" i="91"/>
  <c r="N79" i="91"/>
  <c r="P79" i="91" s="1"/>
  <c r="N78" i="91"/>
  <c r="P78" i="91" s="1"/>
  <c r="R77" i="91"/>
  <c r="N77" i="91"/>
  <c r="P77" i="91" s="1"/>
  <c r="N76" i="91"/>
  <c r="P76" i="91" s="1"/>
  <c r="N75" i="91"/>
  <c r="P75" i="91" s="1"/>
  <c r="N74" i="91"/>
  <c r="P74" i="91" s="1"/>
  <c r="N73" i="91"/>
  <c r="P73" i="91" s="1"/>
  <c r="N72" i="91"/>
  <c r="P72" i="91" s="1"/>
  <c r="N71" i="91"/>
  <c r="P71" i="91" s="1"/>
  <c r="N70" i="91"/>
  <c r="P70" i="91" s="1"/>
  <c r="N69" i="91"/>
  <c r="P69" i="91" s="1"/>
  <c r="N68" i="91"/>
  <c r="P68" i="91" s="1"/>
  <c r="N67" i="91"/>
  <c r="P67" i="91" s="1"/>
  <c r="N66" i="91"/>
  <c r="P66" i="91" s="1"/>
  <c r="N65" i="91"/>
  <c r="P65" i="91" s="1"/>
  <c r="N64" i="91"/>
  <c r="P64" i="91" s="1"/>
  <c r="D63" i="91"/>
  <c r="N63" i="91" s="1"/>
  <c r="P63" i="91" s="1"/>
  <c r="D62" i="91"/>
  <c r="N62" i="91" s="1"/>
  <c r="P62" i="91" s="1"/>
  <c r="D61" i="91"/>
  <c r="N61" i="91" s="1"/>
  <c r="P61" i="91" s="1"/>
  <c r="N60" i="91"/>
  <c r="P60" i="91" s="1"/>
  <c r="N59" i="91"/>
  <c r="P59" i="91" s="1"/>
  <c r="N58" i="91"/>
  <c r="P58" i="91" s="1"/>
  <c r="N57" i="91"/>
  <c r="P57" i="91" s="1"/>
  <c r="N56" i="91"/>
  <c r="P56" i="91" s="1"/>
  <c r="N55" i="91"/>
  <c r="P55" i="91" s="1"/>
  <c r="D54" i="91"/>
  <c r="D53" i="91"/>
  <c r="D52" i="91"/>
  <c r="N52" i="91" s="1"/>
  <c r="P52" i="91" s="1"/>
  <c r="D51" i="91"/>
  <c r="D50" i="91"/>
  <c r="D49" i="91"/>
  <c r="D48" i="91"/>
  <c r="N48" i="91" s="1"/>
  <c r="P48" i="91" s="1"/>
  <c r="D47" i="91"/>
  <c r="D46" i="91"/>
  <c r="D45" i="91"/>
  <c r="N44" i="91"/>
  <c r="P44" i="91" s="1"/>
  <c r="N43" i="91"/>
  <c r="P43" i="91" s="1"/>
  <c r="N42" i="91"/>
  <c r="P42" i="91" s="1"/>
  <c r="N41" i="91"/>
  <c r="P41" i="91" s="1"/>
  <c r="N40" i="91"/>
  <c r="P40" i="91" s="1"/>
  <c r="N39" i="91"/>
  <c r="P39" i="91" s="1"/>
  <c r="N38" i="91"/>
  <c r="P38" i="91" s="1"/>
  <c r="N37" i="91"/>
  <c r="P37" i="91" s="1"/>
  <c r="N36" i="91"/>
  <c r="P36" i="91" s="1"/>
  <c r="N35" i="91"/>
  <c r="P35" i="91" s="1"/>
  <c r="N34" i="91"/>
  <c r="N33" i="91"/>
  <c r="N32" i="91"/>
  <c r="N31" i="91"/>
  <c r="N30" i="91"/>
  <c r="P30" i="91" s="1"/>
  <c r="N29" i="91"/>
  <c r="P29" i="91" s="1"/>
  <c r="N28" i="91"/>
  <c r="P28" i="91" s="1"/>
  <c r="N27" i="91"/>
  <c r="P27" i="91" s="1"/>
  <c r="N26" i="91"/>
  <c r="P26" i="91" s="1"/>
  <c r="N25" i="91"/>
  <c r="P25" i="91" s="1"/>
  <c r="N24" i="91"/>
  <c r="P24" i="91" s="1"/>
  <c r="N23" i="91"/>
  <c r="P23" i="91" s="1"/>
  <c r="N22" i="91"/>
  <c r="P22" i="91" s="1"/>
  <c r="N21" i="91"/>
  <c r="P21" i="91" s="1"/>
  <c r="N20" i="91"/>
  <c r="P20" i="91" s="1"/>
  <c r="N19" i="91"/>
  <c r="P19" i="91" s="1"/>
  <c r="N18" i="91"/>
  <c r="P18" i="91" s="1"/>
  <c r="N17" i="91"/>
  <c r="P17" i="91" s="1"/>
  <c r="N16" i="91"/>
  <c r="P16" i="91" s="1"/>
  <c r="N15" i="91"/>
  <c r="P15" i="91" s="1"/>
  <c r="N14" i="91"/>
  <c r="P14" i="91" s="1"/>
  <c r="N13" i="91"/>
  <c r="P13" i="91" s="1"/>
  <c r="N12" i="91"/>
  <c r="P12" i="91" s="1"/>
  <c r="N11" i="91"/>
  <c r="P11" i="91" s="1"/>
  <c r="N10" i="91"/>
  <c r="P10" i="91" s="1"/>
  <c r="N9" i="91"/>
  <c r="P9" i="91" s="1"/>
  <c r="N8" i="91"/>
  <c r="P8" i="91" s="1"/>
  <c r="N7" i="91"/>
  <c r="P7" i="91" s="1"/>
  <c r="N6" i="91"/>
  <c r="P6" i="91" s="1"/>
  <c r="A153" i="90" l="1"/>
  <c r="A154" i="90" s="1"/>
  <c r="A155" i="90" s="1"/>
  <c r="N158" i="91"/>
  <c r="P158" i="91" s="1"/>
  <c r="N152" i="91"/>
  <c r="P152" i="91" s="1"/>
  <c r="N227" i="91"/>
  <c r="P227" i="91" s="1"/>
  <c r="P251" i="91" s="1"/>
  <c r="N45" i="91"/>
  <c r="P45" i="91" s="1"/>
  <c r="N47" i="91"/>
  <c r="P47" i="91" s="1"/>
  <c r="N111" i="91"/>
  <c r="P111" i="91" s="1"/>
  <c r="N51" i="91"/>
  <c r="P51" i="91" s="1"/>
  <c r="N150" i="91"/>
  <c r="P150" i="91" s="1"/>
  <c r="P31" i="91"/>
  <c r="N100" i="91"/>
  <c r="P100" i="91" s="1"/>
  <c r="I102" i="91"/>
  <c r="N102" i="91" s="1"/>
  <c r="P102" i="91" s="1"/>
  <c r="N95" i="91"/>
  <c r="P95" i="91" s="1"/>
  <c r="N46" i="91"/>
  <c r="P46" i="91" s="1"/>
  <c r="N50" i="91"/>
  <c r="P50" i="91" s="1"/>
  <c r="N54" i="91"/>
  <c r="P54" i="91" s="1"/>
  <c r="N194" i="91"/>
  <c r="P194" i="91" s="1"/>
  <c r="N49" i="91"/>
  <c r="P49" i="91" s="1"/>
  <c r="N53" i="91"/>
  <c r="P53" i="91" s="1"/>
  <c r="A157" i="90" l="1"/>
  <c r="A158" i="90" s="1"/>
  <c r="A159" i="90" s="1"/>
  <c r="A160" i="90" s="1"/>
  <c r="P145" i="91"/>
  <c r="P201" i="91"/>
  <c r="A162" i="90" l="1"/>
  <c r="A163" i="90" s="1"/>
  <c r="A164" i="90" s="1"/>
  <c r="P252" i="91"/>
  <c r="P254" i="91" s="1"/>
  <c r="A166" i="90" l="1"/>
  <c r="A167" i="90" s="1"/>
  <c r="A168" i="90" s="1"/>
  <c r="A169" i="90" s="1"/>
  <c r="A170" i="90" s="1"/>
  <c r="A172" i="90" s="1"/>
  <c r="A176" i="90" s="1"/>
  <c r="A177" i="90" s="1"/>
  <c r="A178" i="90" s="1"/>
  <c r="A179" i="90" s="1"/>
  <c r="A180" i="90" s="1"/>
  <c r="P261" i="91"/>
  <c r="P267" i="91" s="1"/>
  <c r="G100" i="89"/>
  <c r="G99" i="89"/>
  <c r="G98" i="89"/>
  <c r="G97" i="89"/>
  <c r="G96" i="89"/>
  <c r="G95" i="89"/>
  <c r="G94" i="89"/>
  <c r="F93" i="89"/>
  <c r="G90" i="89"/>
  <c r="G86" i="89"/>
  <c r="G85" i="89"/>
  <c r="G84" i="89"/>
  <c r="G83" i="89"/>
  <c r="G82" i="89"/>
  <c r="G81" i="89"/>
  <c r="G80" i="89"/>
  <c r="G78" i="89"/>
  <c r="G77" i="89"/>
  <c r="G75" i="89"/>
  <c r="G74" i="89"/>
  <c r="G73" i="89"/>
  <c r="G71" i="89"/>
  <c r="G70" i="89"/>
  <c r="G69" i="89"/>
  <c r="G67" i="89"/>
  <c r="G66" i="89"/>
  <c r="G65" i="89"/>
  <c r="G62" i="89"/>
  <c r="G61" i="89"/>
  <c r="G60" i="89"/>
  <c r="G57" i="89"/>
  <c r="G56" i="89"/>
  <c r="G55" i="89"/>
  <c r="G54" i="89"/>
  <c r="G50" i="89"/>
  <c r="G49" i="89"/>
  <c r="G48" i="89"/>
  <c r="G47" i="89"/>
  <c r="G46" i="89"/>
  <c r="G45" i="89"/>
  <c r="G44" i="89"/>
  <c r="G42" i="89"/>
  <c r="G41" i="89"/>
  <c r="G40" i="89"/>
  <c r="G39" i="89"/>
  <c r="G38" i="89"/>
  <c r="G37" i="89"/>
  <c r="G36" i="89"/>
  <c r="G35" i="89"/>
  <c r="G34" i="89"/>
  <c r="G33" i="89"/>
  <c r="H32" i="89"/>
  <c r="H39" i="89" s="1"/>
  <c r="G32" i="89"/>
  <c r="G30" i="89"/>
  <c r="D29" i="89"/>
  <c r="G29" i="89" s="1"/>
  <c r="G28" i="89"/>
  <c r="G27" i="89"/>
  <c r="G24" i="89"/>
  <c r="G23" i="89"/>
  <c r="G22" i="89"/>
  <c r="G20" i="89"/>
  <c r="G19" i="89"/>
  <c r="G18" i="89"/>
  <c r="G17" i="89"/>
  <c r="G16" i="89"/>
  <c r="G15" i="89"/>
  <c r="G14" i="89"/>
  <c r="G13" i="89"/>
  <c r="G12" i="89"/>
  <c r="G9" i="89"/>
  <c r="G10" i="89" s="1"/>
  <c r="A182" i="90" l="1"/>
  <c r="A183" i="90" s="1"/>
  <c r="A184" i="90" s="1"/>
  <c r="A185" i="90" s="1"/>
  <c r="A186" i="90" s="1"/>
  <c r="A187" i="90" s="1"/>
  <c r="G87" i="89"/>
  <c r="G91" i="89"/>
  <c r="G25" i="89"/>
  <c r="G101" i="89"/>
  <c r="G51" i="89"/>
  <c r="A189" i="90" l="1"/>
  <c r="A190" i="90" s="1"/>
  <c r="A191" i="90" s="1"/>
  <c r="G102" i="89"/>
  <c r="A193" i="90" l="1"/>
  <c r="A194" i="90" s="1"/>
  <c r="A195" i="90" s="1"/>
  <c r="A197" i="90" l="1"/>
  <c r="A198" i="90" s="1"/>
  <c r="A200" i="90" l="1"/>
  <c r="A201" i="90" s="1"/>
  <c r="A203" i="90" l="1"/>
  <c r="A204" i="90" s="1"/>
  <c r="A205" i="90" s="1"/>
  <c r="A206" i="90" s="1"/>
  <c r="A208" i="90" l="1"/>
  <c r="A209" i="90" s="1"/>
  <c r="A213" i="90" s="1"/>
  <c r="A214" i="90" s="1"/>
  <c r="A215" i="90" s="1"/>
  <c r="A216" i="90" s="1"/>
  <c r="A217" i="90" s="1"/>
  <c r="A218" i="90" s="1"/>
  <c r="A220" i="90" l="1"/>
  <c r="A221" i="90" s="1"/>
  <c r="A223" i="90" l="1"/>
  <c r="A224" i="90" s="1"/>
  <c r="A226" i="90" l="1"/>
  <c r="A227" i="90" s="1"/>
  <c r="A228" i="90" s="1"/>
  <c r="A229" i="90" s="1"/>
  <c r="A231" i="90" l="1"/>
  <c r="A232" i="90" s="1"/>
  <c r="A234" i="90" s="1"/>
  <c r="A238" i="90" s="1"/>
  <c r="A239" i="90" s="1"/>
  <c r="A240" i="90" s="1"/>
  <c r="A241" i="90" s="1"/>
  <c r="A243" i="90" l="1"/>
  <c r="A244" i="90" s="1"/>
  <c r="A245" i="90" s="1"/>
  <c r="A247" i="90" l="1"/>
  <c r="A248" i="90" s="1"/>
  <c r="A249" i="90" s="1"/>
  <c r="A250" i="90" s="1"/>
  <c r="A251" i="90" s="1"/>
  <c r="A253" i="90" s="1"/>
  <c r="A257" i="90" s="1"/>
  <c r="A258" i="90" s="1"/>
  <c r="A259" i="90" s="1"/>
  <c r="A261" i="90" l="1"/>
  <c r="A262" i="90" s="1"/>
  <c r="A264" i="90" l="1"/>
  <c r="A265" i="90" s="1"/>
  <c r="A267" i="90" l="1"/>
  <c r="A268" i="90" s="1"/>
  <c r="A270" i="90" s="1"/>
  <c r="A274" i="90" s="1"/>
  <c r="A275" i="90" s="1"/>
  <c r="A276" i="90" s="1"/>
  <c r="A278" i="90" l="1"/>
  <c r="A279" i="90" s="1"/>
  <c r="A281" i="90" l="1"/>
  <c r="A282" i="90" s="1"/>
  <c r="A283" i="90" s="1"/>
  <c r="A285" i="90" l="1"/>
  <c r="A286" i="90" s="1"/>
  <c r="A288" i="90" s="1"/>
  <c r="A292" i="90" s="1"/>
  <c r="A293" i="90" s="1"/>
  <c r="A294" i="90" s="1"/>
  <c r="A295" i="90" s="1"/>
  <c r="A296" i="90" s="1"/>
  <c r="A297" i="90" s="1"/>
  <c r="A299" i="90" l="1"/>
  <c r="A300" i="90" s="1"/>
  <c r="A302" i="90" l="1"/>
  <c r="A303" i="90" s="1"/>
  <c r="A305" i="90" l="1"/>
  <c r="A306" i="90" s="1"/>
  <c r="A307" i="90" s="1"/>
  <c r="A308" i="90" s="1"/>
  <c r="A310" i="90" l="1"/>
  <c r="A311" i="90" s="1"/>
  <c r="A313" i="90" s="1"/>
  <c r="A317" i="90" s="1"/>
  <c r="A318" i="90" s="1"/>
  <c r="A319" i="90" s="1"/>
  <c r="A320" i="90" s="1"/>
  <c r="A321" i="90" s="1"/>
  <c r="A322" i="90" s="1"/>
  <c r="A324" i="90" l="1"/>
  <c r="A325" i="90" s="1"/>
  <c r="A326" i="90" s="1"/>
  <c r="A327" i="90" s="1"/>
  <c r="A329" i="90" l="1"/>
  <c r="A330" i="90" s="1"/>
  <c r="A331" i="90" s="1"/>
  <c r="A332" i="90" s="1"/>
  <c r="A334" i="90" l="1"/>
  <c r="A335" i="90" s="1"/>
  <c r="A337" i="90" s="1"/>
  <c r="A341" i="90" s="1"/>
  <c r="A342" i="90" s="1"/>
  <c r="A343" i="90" s="1"/>
  <c r="A344" i="90" s="1"/>
  <c r="A345" i="90" s="1"/>
  <c r="A346" i="90" s="1"/>
  <c r="A347" i="90" s="1"/>
  <c r="A349" i="90" l="1"/>
  <c r="A350" i="90" s="1"/>
  <c r="A351" i="90" s="1"/>
  <c r="A353" i="90" l="1"/>
  <c r="A354" i="90" s="1"/>
  <c r="A355" i="90" s="1"/>
  <c r="A356" i="90" s="1"/>
  <c r="A357" i="90" s="1"/>
  <c r="A358" i="90" s="1"/>
  <c r="A359" i="90" s="1"/>
  <c r="A360" i="90" s="1"/>
  <c r="A362" i="90" s="1"/>
  <c r="A365" i="90" s="1"/>
  <c r="A367" i="90" s="1"/>
  <c r="A369" i="90" s="1"/>
  <c r="A371" i="90" s="1"/>
  <c r="A373" i="90" s="1"/>
  <c r="A375" i="90" s="1"/>
  <c r="A377" i="90" s="1"/>
  <c r="A379" i="90" s="1"/>
  <c r="A381" i="90" s="1"/>
  <c r="A383" i="90" s="1"/>
  <c r="A385" i="90" s="1"/>
  <c r="A388" i="90" s="1"/>
  <c r="A390" i="90" s="1"/>
  <c r="A392" i="90" s="1"/>
  <c r="A394" i="90" s="1"/>
  <c r="A396" i="90" s="1"/>
  <c r="A398" i="90" s="1"/>
  <c r="A400" i="90" s="1"/>
  <c r="A403" i="90" s="1"/>
  <c r="A404" i="90" s="1"/>
  <c r="A405" i="90" s="1"/>
  <c r="A406" i="90" s="1"/>
  <c r="A407" i="90" s="1"/>
  <c r="A409" i="90" s="1"/>
  <c r="A411" i="90" s="1"/>
  <c r="A413" i="90" s="1"/>
  <c r="A415" i="90" s="1"/>
  <c r="A417" i="90" s="1"/>
  <c r="A419" i="90" s="1"/>
  <c r="A421" i="90" s="1"/>
  <c r="A423" i="90" s="1"/>
  <c r="A425" i="90" s="1"/>
  <c r="A427" i="90" s="1"/>
  <c r="A429" i="90" s="1"/>
  <c r="A431" i="90" s="1"/>
  <c r="A433" i="90" s="1"/>
  <c r="A437" i="90" s="1"/>
  <c r="A438" i="90" s="1"/>
  <c r="A439" i="90" s="1"/>
  <c r="A440" i="90" s="1"/>
  <c r="A441" i="90" s="1"/>
  <c r="A442" i="90" s="1"/>
  <c r="A443" i="90" s="1"/>
  <c r="A444" i="90" s="1"/>
  <c r="A445" i="90" s="1"/>
  <c r="A447" i="90" s="1"/>
  <c r="A449" i="90" s="1"/>
  <c r="A451" i="90" s="1"/>
  <c r="A453" i="90" s="1"/>
  <c r="A455" i="90" s="1"/>
  <c r="A457" i="90" s="1"/>
  <c r="A459" i="90" s="1"/>
  <c r="A461" i="90" s="1"/>
  <c r="A463" i="90" s="1"/>
  <c r="A465" i="90" s="1"/>
  <c r="A467" i="90" s="1"/>
  <c r="A474" i="90" s="1"/>
  <c r="A477" i="90" s="1"/>
  <c r="A480" i="90" s="1"/>
  <c r="A481" i="90" s="1"/>
  <c r="A482" i="90" s="1"/>
  <c r="A485" i="90" s="1"/>
  <c r="A488" i="90" s="1"/>
  <c r="A489" i="90" s="1"/>
  <c r="A492" i="90" s="1"/>
  <c r="A493" i="90" s="1"/>
  <c r="A495" i="90" s="1"/>
  <c r="A498" i="90" s="1"/>
  <c r="A499" i="90" s="1"/>
  <c r="A502" i="90" s="1"/>
  <c r="A505" i="90" s="1"/>
  <c r="A506" i="90" s="1"/>
  <c r="A508" i="90" s="1"/>
  <c r="A511" i="90" s="1"/>
  <c r="A512" i="90" s="1"/>
  <c r="A514" i="90" s="1"/>
  <c r="A517" i="90" s="1"/>
  <c r="A518" i="90" s="1"/>
  <c r="A522" i="90" s="1"/>
  <c r="A523" i="90" s="1"/>
  <c r="A526" i="90" s="1"/>
  <c r="A527" i="90" s="1"/>
  <c r="A528" i="90" s="1"/>
  <c r="A529" i="90" s="1"/>
  <c r="A530" i="90" s="1"/>
  <c r="A531" i="90" s="1"/>
  <c r="A532" i="90" s="1"/>
  <c r="A533" i="90" s="1"/>
  <c r="A534" i="90" s="1"/>
  <c r="A535" i="90" s="1"/>
  <c r="A538" i="90" s="1"/>
  <c r="A539" i="90" s="1"/>
  <c r="A540" i="90" s="1"/>
  <c r="A541" i="90" s="1"/>
  <c r="A542" i="90" s="1"/>
  <c r="A543" i="90" s="1"/>
  <c r="A544" i="90" s="1"/>
  <c r="A545" i="90" s="1"/>
  <c r="A546" i="90" s="1"/>
  <c r="A547" i="90" s="1"/>
  <c r="A548" i="90" s="1"/>
  <c r="A551" i="90" s="1"/>
  <c r="A552" i="90" s="1"/>
  <c r="A553" i="90" s="1"/>
  <c r="A554" i="90" s="1"/>
  <c r="A555" i="90" s="1"/>
  <c r="A556" i="90" s="1"/>
  <c r="A557" i="90" s="1"/>
  <c r="A558" i="90" s="1"/>
  <c r="A559" i="90" s="1"/>
  <c r="A560" i="90" s="1"/>
  <c r="A563" i="90" s="1"/>
  <c r="A564" i="90" s="1"/>
  <c r="A565" i="90" s="1"/>
  <c r="A566" i="90" s="1"/>
  <c r="A567" i="90" s="1"/>
  <c r="A568" i="90" s="1"/>
  <c r="A570" i="90" s="1"/>
  <c r="A573" i="90" s="1"/>
  <c r="A574" i="90" s="1"/>
  <c r="A575" i="90" s="1"/>
  <c r="A576" i="90" s="1"/>
  <c r="A577" i="90" s="1"/>
  <c r="A580" i="90" s="1"/>
  <c r="A581" i="90" s="1"/>
  <c r="A582" i="90" s="1"/>
  <c r="A583" i="90" s="1"/>
  <c r="A586" i="90" s="1"/>
  <c r="A587" i="90" s="1"/>
  <c r="A588" i="90" s="1"/>
  <c r="A589" i="90" s="1"/>
  <c r="A590" i="90" s="1"/>
  <c r="A593" i="90" s="1"/>
  <c r="A594" i="90" s="1"/>
  <c r="A595" i="90" s="1"/>
  <c r="A596" i="90" s="1"/>
  <c r="A597" i="90" s="1"/>
  <c r="A600" i="90" s="1"/>
  <c r="A602" i="90" s="1"/>
  <c r="A605" i="90" s="1"/>
  <c r="A607" i="90" s="1"/>
  <c r="A610" i="90" s="1"/>
  <c r="A611" i="90" s="1"/>
  <c r="A614" i="90" s="1"/>
  <c r="A615" i="90" s="1"/>
  <c r="A618" i="90" s="1"/>
  <c r="A619" i="90" s="1"/>
  <c r="A622" i="90" s="1"/>
  <c r="A625" i="90" s="1"/>
  <c r="A626" i="90" s="1"/>
  <c r="A628" i="90" s="1"/>
  <c r="A630" i="90" s="1"/>
  <c r="A632" i="90" s="1"/>
  <c r="A635" i="90" s="1"/>
  <c r="A636" i="90" s="1"/>
  <c r="A638" i="90" s="1"/>
  <c r="A641" i="90" s="1"/>
  <c r="A642" i="90" s="1"/>
  <c r="A643" i="90" s="1"/>
  <c r="A644" i="90" s="1"/>
  <c r="A646" i="90" s="1"/>
  <c r="A649" i="90" s="1"/>
  <c r="A650" i="90" s="1"/>
  <c r="A651" i="90" s="1"/>
  <c r="A652" i="90" s="1"/>
  <c r="A653" i="90" s="1"/>
  <c r="A654" i="90" s="1"/>
  <c r="A655" i="90" s="1"/>
  <c r="A656" i="90" s="1"/>
  <c r="A659" i="90" s="1"/>
  <c r="A660" i="90" s="1"/>
  <c r="A661" i="90" s="1"/>
  <c r="A665" i="90" s="1"/>
  <c r="A666" i="90" s="1"/>
  <c r="A669" i="90" s="1"/>
  <c r="A670" i="90" s="1"/>
  <c r="A671" i="90" s="1"/>
  <c r="A672" i="90" s="1"/>
  <c r="A676" i="90" s="1"/>
  <c r="A677" i="90" s="1"/>
  <c r="A678" i="90" s="1"/>
  <c r="A679" i="90" s="1"/>
  <c r="A680" i="90" s="1"/>
  <c r="A681" i="90" s="1"/>
  <c r="A684" i="90" s="1"/>
  <c r="A685" i="90" s="1"/>
  <c r="A686" i="90" s="1"/>
  <c r="A687" i="90" s="1"/>
  <c r="A688" i="90" s="1"/>
  <c r="A691" i="90" s="1"/>
  <c r="A692" i="90" s="1"/>
  <c r="A693" i="90" s="1"/>
  <c r="A696" i="90" s="1"/>
  <c r="A697" i="90" s="1"/>
  <c r="A698" i="90" s="1"/>
  <c r="A699" i="90" s="1"/>
  <c r="A700" i="90" s="1"/>
  <c r="A701" i="90" s="1"/>
  <c r="A702" i="90" s="1"/>
  <c r="A704" i="90" s="1"/>
  <c r="A707" i="90" s="1"/>
  <c r="A708" i="90" s="1"/>
  <c r="A711" i="90" s="1"/>
  <c r="A714" i="90" s="1"/>
  <c r="A715" i="90" s="1"/>
  <c r="A716" i="90" s="1"/>
  <c r="A717" i="90" s="1"/>
  <c r="A721" i="90" s="1"/>
  <c r="A722" i="90" s="1"/>
  <c r="A723" i="90" s="1"/>
  <c r="A724" i="90" s="1"/>
  <c r="A727" i="90" s="1"/>
  <c r="A728" i="90" s="1"/>
  <c r="A730" i="90" s="1"/>
  <c r="A734" i="90" s="1"/>
  <c r="A735" i="90" s="1"/>
  <c r="A736" i="90" s="1"/>
  <c r="A737" i="90" s="1"/>
  <c r="A738" i="90" s="1"/>
  <c r="A739" i="90" s="1"/>
  <c r="A742" i="90" s="1"/>
  <c r="A743" i="90" s="1"/>
  <c r="A744" i="90" s="1"/>
  <c r="A745" i="90" s="1"/>
  <c r="A746" i="90" s="1"/>
  <c r="A748" i="90" s="1"/>
  <c r="A750" i="90" s="1"/>
  <c r="A753" i="90" s="1"/>
  <c r="A754" i="90" s="1"/>
  <c r="A757" i="90" s="1"/>
  <c r="A758" i="90" s="1"/>
  <c r="A759" i="90" s="1"/>
  <c r="A760" i="90" s="1"/>
  <c r="A763" i="90" s="1"/>
  <c r="A764" i="90" s="1"/>
  <c r="A765" i="90" s="1"/>
  <c r="A766" i="90" s="1"/>
  <c r="A768" i="90" s="1"/>
  <c r="A770" i="90" s="1"/>
  <c r="A772" i="90" s="1"/>
</calcChain>
</file>

<file path=xl/comments1.xml><?xml version="1.0" encoding="utf-8"?>
<comments xmlns="http://schemas.openxmlformats.org/spreadsheetml/2006/main">
  <authors>
    <author>tc={D4F115D4-1567-4399-B49C-5E7AECCFA136}</author>
  </authors>
  <commentList>
    <comment ref="B20" authorId="0" shapeId="0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Hors arrosage des stades d’antrainement
Réponse :
    AB</t>
        </r>
      </text>
    </comment>
  </commentList>
</comments>
</file>

<file path=xl/sharedStrings.xml><?xml version="1.0" encoding="utf-8"?>
<sst xmlns="http://schemas.openxmlformats.org/spreadsheetml/2006/main" count="1884" uniqueCount="941">
  <si>
    <t>DESIGNATION DES OUVRAGES</t>
  </si>
  <si>
    <t>U</t>
  </si>
  <si>
    <r>
      <t>M</t>
    </r>
    <r>
      <rPr>
        <b/>
        <vertAlign val="superscript"/>
        <sz val="12"/>
        <rFont val="Garamond"/>
        <family val="1"/>
      </rPr>
      <t>3</t>
    </r>
  </si>
  <si>
    <t>M²</t>
  </si>
  <si>
    <t>ML</t>
  </si>
  <si>
    <t>PRIX N°</t>
  </si>
  <si>
    <t>BORDEREAU DES PRIX - DETAIL ESTIMATIF</t>
  </si>
  <si>
    <t>9.1</t>
  </si>
  <si>
    <t>EN CHIFFRES</t>
  </si>
  <si>
    <t>EN LETTRES</t>
  </si>
  <si>
    <t xml:space="preserve">TRAVAUX DE CONSTRUCTION DU COMPLEXE SPORTIF DE FES </t>
  </si>
  <si>
    <t>9.2</t>
  </si>
  <si>
    <t>9.3</t>
  </si>
  <si>
    <t>9.5</t>
  </si>
  <si>
    <t>ENS</t>
  </si>
  <si>
    <t>9.4</t>
  </si>
  <si>
    <t>PU HT</t>
  </si>
  <si>
    <t xml:space="preserve"> </t>
  </si>
  <si>
    <t>N° PRIX</t>
  </si>
  <si>
    <t>PRIX TOTAL (DH HT)</t>
  </si>
  <si>
    <t>A- Démolition des aménagements existants</t>
  </si>
  <si>
    <t>Démolition des aménagements exterieurs existants</t>
  </si>
  <si>
    <t>Total A</t>
  </si>
  <si>
    <t>B- Voirie et Parking</t>
  </si>
  <si>
    <t>Déblais en masse dans tout terrain de toute nature y compris évacuation à la décharge publique autorisée</t>
  </si>
  <si>
    <t xml:space="preserve">Remblai </t>
  </si>
  <si>
    <t>Couche Anti-contaminante</t>
  </si>
  <si>
    <t>Couche de forme type F1   -épaisseur = 0,40 m</t>
  </si>
  <si>
    <t>Couche de fondation en GNF1 0/40  -épaisseur = 0,25m</t>
  </si>
  <si>
    <t xml:space="preserve">Couche de base en GBB 0/14 épaisseur = 0,08 m    </t>
  </si>
  <si>
    <t>Revêtement en béton bitumineux 0/10 (type E.B.) de 0,05 m d’épaisseur.</t>
  </si>
  <si>
    <t xml:space="preserve">Execution des Revêtements en béton désactivé carrosable </t>
  </si>
  <si>
    <t>Execution des Revêtements en Dalle alvéolée gazon carrossables</t>
  </si>
  <si>
    <t>Bordure</t>
  </si>
  <si>
    <t>Fourniture et pose de Bloc bordure en béton type T3</t>
  </si>
  <si>
    <t>Fourniture et pose de Bloc bordure en béton type T2</t>
  </si>
  <si>
    <t>Fourniture et pose de Bloc bordure en béton de 10cm de large - 1.00x0.35x0.10m</t>
  </si>
  <si>
    <t>Total B</t>
  </si>
  <si>
    <t>C-Assainissement Exterieur</t>
  </si>
  <si>
    <t>Terrassement en tranchées en terrain toute nature pour canalisations à toute profondeur y compris évacuation des terres excédentaires à la décharge publique autorisée</t>
  </si>
  <si>
    <t>Remblai primaire</t>
  </si>
  <si>
    <t>Remblai secondaire</t>
  </si>
  <si>
    <t>Lit de pose</t>
  </si>
  <si>
    <t xml:space="preserve">Fourniture, transport et pose de canalisation circulaire à toute Profondeur </t>
  </si>
  <si>
    <t xml:space="preserve">  Diamètre 315 mm en PVC serie 1  </t>
  </si>
  <si>
    <t xml:space="preserve">  Diametre 400 mm en PEHD CR8</t>
  </si>
  <si>
    <t xml:space="preserve">  Diametre 500 mm en PEHD CR8</t>
  </si>
  <si>
    <t xml:space="preserve">  Diametre 600mm en PEHD CR8</t>
  </si>
  <si>
    <t xml:space="preserve">  Diametre 800mm en BA en PEHD CR8</t>
  </si>
  <si>
    <t xml:space="preserve">  Diametre 1000mm en BA classe 135 A</t>
  </si>
  <si>
    <t xml:space="preserve">  Diametre 1200mm en BA classe 135 A</t>
  </si>
  <si>
    <t xml:space="preserve"> Construction de regards de visite sur canalisation circulaire à toute profondeur</t>
  </si>
  <si>
    <t xml:space="preserve"> Construction de boite de branchement simple yc branchement au reseau principal  </t>
  </si>
  <si>
    <t>Construction de regards borgnes</t>
  </si>
  <si>
    <t>Bouche d'égout à grille yc branchement au reseau principal  projeté par conduite de 315 mm PVC -serie 1-</t>
  </si>
  <si>
    <t>Fourniture et pose de pièces en fonte ductile</t>
  </si>
  <si>
    <t>Cadre et tampon  pour regard de visite   - classe 400</t>
  </si>
  <si>
    <t>Cadre et grille  pour  Regard de visite et bouche d'égouts à grille   - classe 400</t>
  </si>
  <si>
    <t xml:space="preserve">Appareils siphoide en fonte ductile pour  Regard de visite et bouche d'égouts à grille  </t>
  </si>
  <si>
    <t>Caniveau en BA avec grille en fonte ductile  classe 400  y compris raccordement</t>
  </si>
  <si>
    <t>Bache de stockage des eaux usées traitées de la ville</t>
  </si>
  <si>
    <t xml:space="preserve">Station de traitement des eaux </t>
  </si>
  <si>
    <t xml:space="preserve">Branchement au réseau public </t>
  </si>
  <si>
    <t>Total C</t>
  </si>
  <si>
    <t xml:space="preserve">    D- Alimentation en Eau Potable et Incendie</t>
  </si>
  <si>
    <t xml:space="preserve">Ouverture de tranchée pour pose de canalisation en terrain de toute nature et à toute profondeur </t>
  </si>
  <si>
    <t>Lit de pose de sable -épaisseur: 0,10 m</t>
  </si>
  <si>
    <t>Remblai Primaire</t>
  </si>
  <si>
    <t>Remblai Secondaire</t>
  </si>
  <si>
    <t xml:space="preserve">Fourniture, transport et pose en tranchée de canalisations en PVC, de diamètre nominal DN en mm et de pression nominale PN en bars, y compris coudes tout angle,plaque pleine, essais, pose de grillage avertisseur de couleur bleue et toutes sujétions </t>
  </si>
  <si>
    <t>DN   160 mm - PN 16 bars</t>
  </si>
  <si>
    <t>DN   110 mm - PN 16 bars</t>
  </si>
  <si>
    <t>DN   63mm - PN 16 bars</t>
  </si>
  <si>
    <t>Tés en fonte ductile  à 3 brides PN16</t>
  </si>
  <si>
    <t>DN 160/100</t>
  </si>
  <si>
    <t>DN 100/100</t>
  </si>
  <si>
    <t>DN 100/60</t>
  </si>
  <si>
    <t>BRIDES MAJOR-STOP  PN 16</t>
  </si>
  <si>
    <t>FTP de dallettes en BA dosé à 350 kg/m3 pour traverssée de conduites sous chaussée de diamètre DN 63 mm à 315 mm.</t>
  </si>
  <si>
    <t>Réalisation des regards en BA</t>
  </si>
  <si>
    <t>Construction d’ouvrage des points de piquetage de la conduite existante</t>
  </si>
  <si>
    <t xml:space="preserve">Équipements de points hauts </t>
  </si>
  <si>
    <t xml:space="preserve">Équipements de points bas </t>
  </si>
  <si>
    <t>Robinet vanne à opercule y compris joint de démontage</t>
  </si>
  <si>
    <t>DN 160</t>
  </si>
  <si>
    <t>DN 100</t>
  </si>
  <si>
    <t>DN 60</t>
  </si>
  <si>
    <t>Exécution des piquages par canalisation PVC sur conduite d'adduction principale projetée pour alimentation des batiments projetes</t>
  </si>
  <si>
    <t>FTP des Poteaux d'incendie DN 100, sur conduite en PVC PN16 DN 110 y compris toutes sugestions de pose et raccordement.</t>
  </si>
  <si>
    <t xml:space="preserve">Bache  à eau pour arrosage </t>
  </si>
  <si>
    <t xml:space="preserve">Compteur général </t>
  </si>
  <si>
    <t xml:space="preserve"> Total  D</t>
  </si>
  <si>
    <t>Gazon synthétique</t>
  </si>
  <si>
    <t>Gazon synthétique y compris couche de souplesse et remplissage en sable et en RPU</t>
  </si>
  <si>
    <t xml:space="preserve"> Total E</t>
  </si>
  <si>
    <t xml:space="preserve">Fourniture et pose de canalisation y compris tranchée, remblaiement et tous ouvrages annexes </t>
  </si>
  <si>
    <t xml:space="preserve">Canalisation PEHD PN16 DIA20 pour arrosage </t>
  </si>
  <si>
    <t xml:space="preserve">Canalisation PEHD PN16 DIA25 pour arrosage </t>
  </si>
  <si>
    <t xml:space="preserve">Canalisation PEHD PN16 DIA32 pour arrosage </t>
  </si>
  <si>
    <t xml:space="preserve">Canalisation PEHD PN16 DIA40 pour arrosage </t>
  </si>
  <si>
    <t xml:space="preserve">Canalisation PEHD PN16 DIA50 pour arrosage </t>
  </si>
  <si>
    <t xml:space="preserve">Canalisation PEHD PN16 DIA63 pour arrosage </t>
  </si>
  <si>
    <t>Fourniture et pose des regards y compris vannes d'arret et toutes sujétions de pose et raccordement (DN20 à DN 63)</t>
  </si>
  <si>
    <t xml:space="preserve"> Total F</t>
  </si>
  <si>
    <r>
      <t>M</t>
    </r>
    <r>
      <rPr>
        <b/>
        <vertAlign val="superscript"/>
        <sz val="12"/>
        <rFont val="Garamond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</si>
  <si>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M</t>
    </r>
    <r>
      <rPr>
        <b/>
        <i/>
        <vertAlign val="superscript"/>
        <sz val="12"/>
        <rFont val="Garamond"/>
        <family val="1"/>
      </rPr>
      <t>3</t>
    </r>
  </si>
  <si>
    <r>
      <t>M</t>
    </r>
    <r>
      <rPr>
        <b/>
        <sz val="12"/>
        <color indexed="8"/>
        <rFont val="Garamond"/>
        <family val="1"/>
      </rPr>
      <t>2</t>
    </r>
  </si>
  <si>
    <t xml:space="preserve">BORDEREAUX DES PRIX -DETAIL ESTIMATIF </t>
  </si>
  <si>
    <t>QUANTITE 
TOTALE</t>
  </si>
  <si>
    <t xml:space="preserve">TOTAL HT </t>
  </si>
  <si>
    <t>Distribution en polypropylène PN 20</t>
  </si>
  <si>
    <t>Diamètre 160/106,8</t>
  </si>
  <si>
    <t>Diamètre 90/60</t>
  </si>
  <si>
    <t>Diamètre 75/50</t>
  </si>
  <si>
    <t>Diamètre 63/42</t>
  </si>
  <si>
    <t>DN 80</t>
  </si>
  <si>
    <t>DN 65</t>
  </si>
  <si>
    <t>DN 50</t>
  </si>
  <si>
    <t>DN 40</t>
  </si>
  <si>
    <t>DN 32</t>
  </si>
  <si>
    <t>DN 25</t>
  </si>
  <si>
    <t>DN 20</t>
  </si>
  <si>
    <t>DN 15</t>
  </si>
  <si>
    <t>Diamètre 250</t>
  </si>
  <si>
    <t>Diamètre 200</t>
  </si>
  <si>
    <t>Diamètre 160</t>
  </si>
  <si>
    <t>Diamètre 125</t>
  </si>
  <si>
    <t>Diamètre 100 et 110</t>
  </si>
  <si>
    <t>Diamètre 75</t>
  </si>
  <si>
    <t>Diamètre 100</t>
  </si>
  <si>
    <t>Gargouille d’eau pluviale</t>
  </si>
  <si>
    <t>Manchons de ventilation</t>
  </si>
  <si>
    <t>Accessoires pour raccordement groupes des pompes à chaleur</t>
  </si>
  <si>
    <t>Pompe de circulation jumelée à débit fixe primaire</t>
  </si>
  <si>
    <t>Accessoires pour raccordement des pompes de circulation</t>
  </si>
  <si>
    <t>Ballon de stockage d'eau chaude sanitaire 2000L</t>
  </si>
  <si>
    <t>PROTECTION INCENDIE</t>
  </si>
  <si>
    <t>Diamètre 102/114</t>
  </si>
  <si>
    <t>Diamètre 80/90</t>
  </si>
  <si>
    <t>Diamètre 66/76</t>
  </si>
  <si>
    <t>Diamètre 50/60</t>
  </si>
  <si>
    <t>Diamètre 40/49</t>
  </si>
  <si>
    <t>Poste robinet incendie armé DN 25</t>
  </si>
  <si>
    <t>Quantité Totale</t>
  </si>
  <si>
    <t>PRODUCTION CHAUD ET FROID</t>
  </si>
  <si>
    <t>ETAGE LOGES</t>
  </si>
  <si>
    <t>R+2 MEDIA / OPEN-SPACE</t>
  </si>
  <si>
    <t>R+1 P23 / P03  SALON ROYAL / SALON VIP</t>
  </si>
  <si>
    <t>R+1 P03 / P22B  SANITAIRES / LT</t>
  </si>
  <si>
    <t>RDC</t>
  </si>
  <si>
    <t>ADMINI</t>
  </si>
  <si>
    <t>ACCED</t>
  </si>
  <si>
    <t>VESTIAIRES EXTERIEUR</t>
  </si>
  <si>
    <t>GUERITES</t>
  </si>
  <si>
    <t>PRODUCTION FROID ET CHAUD POUR TRAITEMENT D'AIR</t>
  </si>
  <si>
    <t xml:space="preserve">Pompe à chaleur réversible à condensation par air </t>
  </si>
  <si>
    <t xml:space="preserve">Puissance frigorifiques 700 kW </t>
  </si>
  <si>
    <t>Débit  40 l/s pour circuit EG</t>
  </si>
  <si>
    <t>Collecteur de départ/ retour EG et EC</t>
  </si>
  <si>
    <t>Distribution circuit primaire en Acier noir calorifugé</t>
  </si>
  <si>
    <t>Diamètre 200/106,8</t>
  </si>
  <si>
    <t>Protection mécanique des réseaux extérieures et dans le local technique</t>
  </si>
  <si>
    <t>Traitement d'eau de remplissage</t>
  </si>
  <si>
    <t xml:space="preserve">Groupe de maintien de pression </t>
  </si>
  <si>
    <t>Alimentation en eau des circuit d'eau glacée/chaude</t>
  </si>
  <si>
    <t>Groupe extérieure type DRV résersible</t>
  </si>
  <si>
    <t>Puissance frigorifiques 100 Kw SALON ROYAL ET SALON VVIP</t>
  </si>
  <si>
    <t>TOTAL PRODUCTION FROID ET CHAUD PRIMAIRES</t>
  </si>
  <si>
    <t>TRAITEMENT D'AIR DES ESPACES</t>
  </si>
  <si>
    <t>Pompe de circulation jumelée à débit variable pour circuit secondaire</t>
  </si>
  <si>
    <t>Débit  17 l/s pour circuit EG/EC</t>
  </si>
  <si>
    <t>Débit  15 l/s pour circuit EG/EC</t>
  </si>
  <si>
    <t xml:space="preserve">Débit  13 l/s pour circuit EG/EC </t>
  </si>
  <si>
    <t>Débit  12 l/s pour circuit EG/EC</t>
  </si>
  <si>
    <t>Débit  10 l/s pour circuit EG/EC</t>
  </si>
  <si>
    <t>Débit  5 l/s pour circuit EG/EC</t>
  </si>
  <si>
    <t>Distribution circuit secondaire en PPR calorifugé</t>
  </si>
  <si>
    <t>Diamètre 125/83,4</t>
  </si>
  <si>
    <t>Diamètre 110/73,2</t>
  </si>
  <si>
    <t>Diamètre 50/33,4</t>
  </si>
  <si>
    <t>Diamètre 40/26,6</t>
  </si>
  <si>
    <t>Diamètre 32/21,2</t>
  </si>
  <si>
    <t>Diamètre 25/16,6</t>
  </si>
  <si>
    <t>Vanne d'arrêt</t>
  </si>
  <si>
    <t>DN 200</t>
  </si>
  <si>
    <t>DN 125</t>
  </si>
  <si>
    <t>DN 90</t>
  </si>
  <si>
    <t>Bouteilles de purge d’eau glacée/eau chaude</t>
  </si>
  <si>
    <t>Centrale de traitement d'air double flux EG</t>
  </si>
  <si>
    <t>Débit 15 000 m3/h pour salle de conférence</t>
  </si>
  <si>
    <t>Débit 25 000 m3/h pour zone mixte</t>
  </si>
  <si>
    <t>Débit 20 000 m3/h pour SALON VIP</t>
  </si>
  <si>
    <t>Débit 20 000 m3/h pour MEDIA / EPEN-SPACE</t>
  </si>
  <si>
    <t>Débit 15 000 m3/h pour HALL D'ACCES</t>
  </si>
  <si>
    <t>Débit 12 000 m3/h pour HALL D'ACCES</t>
  </si>
  <si>
    <t>Centrale de traitement d'air double flux type DRV</t>
  </si>
  <si>
    <t>Débit 20 000 m3/h pour SALON ROYAL ET SALON VVIP</t>
  </si>
  <si>
    <t xml:space="preserve">Accessoires pour raccordement des centrales double flux </t>
  </si>
  <si>
    <t>Centrale de traitement d'air neuf</t>
  </si>
  <si>
    <t>Débit 7 000 m3/h pour zone coté P23 et P24</t>
  </si>
  <si>
    <t>Débit 6 000 m3/h pour zone coté P02 et P03</t>
  </si>
  <si>
    <t>Débit 2 000 m3/h pour centre médical</t>
  </si>
  <si>
    <t>Accessoires pour raccordement des centrales d'air neuf</t>
  </si>
  <si>
    <t>Ventilo-convecteur gainable 2 tubes y compris thermostat de commande</t>
  </si>
  <si>
    <t>PF = 2.5 à 3.0 kW</t>
  </si>
  <si>
    <t>PF = 3,5 à 4.5 kW</t>
  </si>
  <si>
    <t>PF = 5 à 6 kW</t>
  </si>
  <si>
    <t>PF = 6,5 à 7,5 kW</t>
  </si>
  <si>
    <t>Gaine de soufflage et de reprise préfabriqué coupe feu 2H pour CTA</t>
  </si>
  <si>
    <t>Gaine rectangulaire pré-isolée en polyuréthane pour distribution intérieure</t>
  </si>
  <si>
    <t>Gaine en tôle galvanisée calorifugée y compris protection mécanique</t>
  </si>
  <si>
    <t>Gaine circulaire type flexible calorifugé</t>
  </si>
  <si>
    <t>Diffuseur linéaire de soufflage et de reprise</t>
  </si>
  <si>
    <t>Débit 400 à 900 m3/h</t>
  </si>
  <si>
    <t>Diffuseurs carré de soufflage et reprise</t>
  </si>
  <si>
    <t>Débit : 500 à 900 m3/h</t>
  </si>
  <si>
    <t>Diffuseurs de soufflage et de reprise longue portée</t>
  </si>
  <si>
    <t>Débit : 1500 à 2000 m3/h</t>
  </si>
  <si>
    <t>Grille rectangulaire de reprise</t>
  </si>
  <si>
    <t>Débit : 1 000 à 1 500 m3/h</t>
  </si>
  <si>
    <t>Evacuation condensat en PVC</t>
  </si>
  <si>
    <t>Régulation des centrales de traitement d'air</t>
  </si>
  <si>
    <t>Armoire de climatisation pour salle informatique</t>
  </si>
  <si>
    <t>PF : 20 kW</t>
  </si>
  <si>
    <t xml:space="preserve">Gaine en tôle galvanisée calorifugée </t>
  </si>
  <si>
    <t>Diffuseur carré 60x60 au sol</t>
  </si>
  <si>
    <t xml:space="preserve">Split Système type gainable Inverter </t>
  </si>
  <si>
    <t>Pf : 24 000 BTU/h</t>
  </si>
  <si>
    <t>Pf : 18 000 BTU/h</t>
  </si>
  <si>
    <t>Pf : 12 000 BTU/h</t>
  </si>
  <si>
    <t>Split Système type mural Inverter 12 000 BTU/h</t>
  </si>
  <si>
    <t>Volet de réglage circulaire</t>
  </si>
  <si>
    <t>Diamètre 125 à 200</t>
  </si>
  <si>
    <t>Clapet coupe feu circulaire AN</t>
  </si>
  <si>
    <t>Diamètre 250 à 355</t>
  </si>
  <si>
    <t>TOTAL TRAITEMENT DES LOCAUX</t>
  </si>
  <si>
    <t>INSTALLATION VMC</t>
  </si>
  <si>
    <t>Gaine spiralée non calorifugée</t>
  </si>
  <si>
    <t>Diamètre 355</t>
  </si>
  <si>
    <t>Diamètre 315</t>
  </si>
  <si>
    <t>Gaine rectangulaire en tôle d'acier galvanisé</t>
  </si>
  <si>
    <t>Ventouse circulaire autoréglable de 30 à 90 m3/h</t>
  </si>
  <si>
    <t>Grille de soufflage et de reprise pour ventilation des locaux</t>
  </si>
  <si>
    <t>Débit 150 à 300 m3/h</t>
  </si>
  <si>
    <t>Débit 400 à 600 m3/h</t>
  </si>
  <si>
    <t>Volet de réglage d'air circulaire</t>
  </si>
  <si>
    <t>Clapet coupe feu circulaire</t>
  </si>
  <si>
    <t>Caisson d'extraction VMC</t>
  </si>
  <si>
    <t>Débit 2 000 à 3000 m3/h</t>
  </si>
  <si>
    <t>Débit 1 000 à 1 200 m3/h</t>
  </si>
  <si>
    <t>Débit 400 à 800 m3/h</t>
  </si>
  <si>
    <t>Caisson d'air neuf pour ventilation des locaux</t>
  </si>
  <si>
    <t>Débit 200 à 500 m3/h</t>
  </si>
  <si>
    <t>Débit 600 à 1500 m3/h</t>
  </si>
  <si>
    <t>Débit 2000 à 3000 m3/h</t>
  </si>
  <si>
    <t>Débit 3500 à 4500 m3/h</t>
  </si>
  <si>
    <t>Caisson d’extraction pour ventilation des locaux</t>
  </si>
  <si>
    <t>Débit 600 à 900 m3/h</t>
  </si>
  <si>
    <t>Débit 1000 à 1500 m3/h</t>
  </si>
  <si>
    <t>Ventilateur de gaine</t>
  </si>
  <si>
    <t>Débit 100 à 180 m3/h</t>
  </si>
  <si>
    <t>Débit 600 à 800 m3/h</t>
  </si>
  <si>
    <t>Grille d'habillage exterieure</t>
  </si>
  <si>
    <t>TOTAL INSTALLATION VMC</t>
  </si>
  <si>
    <t>TABLEAUX ELECTRIQUES</t>
  </si>
  <si>
    <t>Tableau électrique</t>
  </si>
  <si>
    <t>TOTAL TABLEAUX ELECTRIQUES</t>
  </si>
  <si>
    <t>DESENFUMAGE DES LOCAUX ET CIRCULATIONS</t>
  </si>
  <si>
    <t>Caisson d'extraction DE D2SENFUMAGE</t>
  </si>
  <si>
    <t>Débit : 54 00 m3/h</t>
  </si>
  <si>
    <t>Débit : 45 00 m3/h</t>
  </si>
  <si>
    <t>Débit : 36 000 m3/h</t>
  </si>
  <si>
    <t>Débit : 26 000 m3/h</t>
  </si>
  <si>
    <t>Débit : 25 000 m3/h</t>
  </si>
  <si>
    <t>Débit : 21 000 m3/h</t>
  </si>
  <si>
    <t>Débit : 15 000 m3/h</t>
  </si>
  <si>
    <t>Débit : 10 800 m3/h</t>
  </si>
  <si>
    <t>Débit : 10 500 m3/h</t>
  </si>
  <si>
    <t>Caisson d'air neuf de désenfumage</t>
  </si>
  <si>
    <t>Débit : 45 000 m3/h</t>
  </si>
  <si>
    <t>Débit : 18 000 m3/h</t>
  </si>
  <si>
    <t>Débit : 7560 m3/h</t>
  </si>
  <si>
    <t>Gaine de désenfumage coupe feu 2H préfabriqué</t>
  </si>
  <si>
    <t>Grille d'extraction et air neuf pour désenfumage</t>
  </si>
  <si>
    <t>Débit : de 1 200 à 3 000 m3/h</t>
  </si>
  <si>
    <t>Débit : 4000 à 8000 m3/h</t>
  </si>
  <si>
    <t>Clapet coupe feu tunnel pour extraction</t>
  </si>
  <si>
    <t>Débit 54 000 m3/h</t>
  </si>
  <si>
    <t>Débit 36 000 m3/h</t>
  </si>
  <si>
    <t>Débit 21 600 m3/h</t>
  </si>
  <si>
    <t>Débit 18 000 m3/h</t>
  </si>
  <si>
    <t>Débit 12 600 m3/h</t>
  </si>
  <si>
    <t>Volet à vantaux coupe feu pour extraction et air neuf</t>
  </si>
  <si>
    <t>Débit 9 000 m3/h pour extraction</t>
  </si>
  <si>
    <t>Débit 7 500 m3/h pour extraction</t>
  </si>
  <si>
    <t>Débit 6480 m3/h pour extraction</t>
  </si>
  <si>
    <t>Débit 4 500 m3/h pour air neuf</t>
  </si>
  <si>
    <t>Gaine de désenfumage en tôle d'acier galvanisé</t>
  </si>
  <si>
    <t>Exutoire de fumée</t>
  </si>
  <si>
    <t>TOTAL DESENFUMAGE</t>
  </si>
  <si>
    <t>QUANTITES</t>
  </si>
  <si>
    <t>QUANTITE TOTALE</t>
  </si>
  <si>
    <t>Débit 4 500 m3/h pour couloir SALON ROYAL / VIP</t>
  </si>
  <si>
    <t>Débit : 9 000 m3/h</t>
  </si>
  <si>
    <t>Débit : 8 000 m3/h</t>
  </si>
  <si>
    <t>Débit 9 000 m3/h</t>
  </si>
  <si>
    <t>TOTAL CLIMATISATION -  VENTILATION - DESENFUMAGE  HT</t>
  </si>
  <si>
    <t>ETUDE D'EXECUTION CLIMATISATION -  VENTILATION - DESENFUMAGE</t>
  </si>
  <si>
    <t>8.2 CLIMATISATION- VENTILLATION - DESENFUMAGE</t>
  </si>
  <si>
    <t>8.2.2</t>
  </si>
  <si>
    <t>8.2.1</t>
  </si>
  <si>
    <t>8.2.1.1</t>
  </si>
  <si>
    <t>8.2.1.1.1</t>
  </si>
  <si>
    <t>8.2.1.2</t>
  </si>
  <si>
    <t>8.2.1.3</t>
  </si>
  <si>
    <t>8.2.1.3.1</t>
  </si>
  <si>
    <t>8.2.1.4</t>
  </si>
  <si>
    <t>8.2.1.5</t>
  </si>
  <si>
    <t>8.2.1.6</t>
  </si>
  <si>
    <t>8.2.1.7</t>
  </si>
  <si>
    <t>8.2.1.6.1</t>
  </si>
  <si>
    <t>8.2.1.8</t>
  </si>
  <si>
    <t>8.2.1.9</t>
  </si>
  <si>
    <t>8.2.1.10</t>
  </si>
  <si>
    <t>8.2.1.11</t>
  </si>
  <si>
    <t>8.2.1.11.1</t>
  </si>
  <si>
    <t>8.2.2.1</t>
  </si>
  <si>
    <t>8.2.2.1.1</t>
  </si>
  <si>
    <t>8.2.2.1.2</t>
  </si>
  <si>
    <t>8.2.2.1.3</t>
  </si>
  <si>
    <t>8.2.2.1.4</t>
  </si>
  <si>
    <t>8.2.2.1.5</t>
  </si>
  <si>
    <t>8.2.2.1.6</t>
  </si>
  <si>
    <t>8.2.2.2</t>
  </si>
  <si>
    <t>8.2.2.3</t>
  </si>
  <si>
    <t>8.2.2.3.1</t>
  </si>
  <si>
    <t>8.2.2.3.2</t>
  </si>
  <si>
    <t>8.2.2.3.3</t>
  </si>
  <si>
    <t>8.2.2.3.4</t>
  </si>
  <si>
    <t>8.2.2.3.5</t>
  </si>
  <si>
    <t>8.2.2.3.6</t>
  </si>
  <si>
    <t>8.2.2.3.7</t>
  </si>
  <si>
    <t>8.2.2.3.8</t>
  </si>
  <si>
    <t>8.2.2.3.9</t>
  </si>
  <si>
    <t>8.2.2.3.10</t>
  </si>
  <si>
    <t>8.2.2.4</t>
  </si>
  <si>
    <t>8.2.2.4.1</t>
  </si>
  <si>
    <t>8.2.2.4.2</t>
  </si>
  <si>
    <t>8.2.2.4.3</t>
  </si>
  <si>
    <t>8.2.2.4.4</t>
  </si>
  <si>
    <t>8.2.2.4.5</t>
  </si>
  <si>
    <t>8.2.2.4.6</t>
  </si>
  <si>
    <t>8.2.2.4.7</t>
  </si>
  <si>
    <t>8.2.2.4.8</t>
  </si>
  <si>
    <t>8.2.2.4.9</t>
  </si>
  <si>
    <t>8.2.2.4.10</t>
  </si>
  <si>
    <t>8.2.2.4.11</t>
  </si>
  <si>
    <t>8.2.2.4.12</t>
  </si>
  <si>
    <t>8.2.2.4.13</t>
  </si>
  <si>
    <t>8.2.2.5</t>
  </si>
  <si>
    <t>8.2.2.6</t>
  </si>
  <si>
    <t>8.2.2.6.1</t>
  </si>
  <si>
    <t>8.2.2.6.2</t>
  </si>
  <si>
    <t>8.2.2.6.3</t>
  </si>
  <si>
    <t>8.2.2.6.4</t>
  </si>
  <si>
    <t>8.2.2.6.5</t>
  </si>
  <si>
    <t>8.2.2.6.6</t>
  </si>
  <si>
    <t>8.2.2.6.7</t>
  </si>
  <si>
    <t>8.2.2.7</t>
  </si>
  <si>
    <t>8.2.2.7.1</t>
  </si>
  <si>
    <t>8.2.2.9</t>
  </si>
  <si>
    <t>8.2.2.8</t>
  </si>
  <si>
    <t>8.2.2.9.1</t>
  </si>
  <si>
    <t>8.2.2.9.2</t>
  </si>
  <si>
    <t>8.2.2.9.3</t>
  </si>
  <si>
    <t>8.2.2.10</t>
  </si>
  <si>
    <t>8.2.2.11</t>
  </si>
  <si>
    <t>8.2.2.11.1</t>
  </si>
  <si>
    <t>8.2.2.11.2</t>
  </si>
  <si>
    <t>8.2.2.11.3</t>
  </si>
  <si>
    <t>8.2.2.11.4</t>
  </si>
  <si>
    <t>8.2.2.12</t>
  </si>
  <si>
    <t>8.2.2.13</t>
  </si>
  <si>
    <t>8.2.2.14</t>
  </si>
  <si>
    <t>8.2.2.15</t>
  </si>
  <si>
    <t>8.2.2.15.1</t>
  </si>
  <si>
    <t>8.2.2.15.2</t>
  </si>
  <si>
    <t>8.2.2.16.1</t>
  </si>
  <si>
    <t>8.2.2.17.1</t>
  </si>
  <si>
    <t>8.2.2.18.1</t>
  </si>
  <si>
    <t>8.2.2.16</t>
  </si>
  <si>
    <t>8.2.2.17</t>
  </si>
  <si>
    <t>8.2.2.18</t>
  </si>
  <si>
    <t>8.2.2.19</t>
  </si>
  <si>
    <t>8.2.2.19.1</t>
  </si>
  <si>
    <t>8.2.2.20</t>
  </si>
  <si>
    <t>8.2.2.21</t>
  </si>
  <si>
    <t>8.2.2.22</t>
  </si>
  <si>
    <t>8.2.2.22.1</t>
  </si>
  <si>
    <t>8.2.2.22.2</t>
  </si>
  <si>
    <t>8.2.2.22.3</t>
  </si>
  <si>
    <t>8.2.2.23</t>
  </si>
  <si>
    <t>8.2.2.23.1</t>
  </si>
  <si>
    <t>8.2.2.23.2</t>
  </si>
  <si>
    <t>8.2.2.23.3</t>
  </si>
  <si>
    <t>8.2.2.24</t>
  </si>
  <si>
    <t>8.2.2.25</t>
  </si>
  <si>
    <t>8.2.2.25.1</t>
  </si>
  <si>
    <t>8.2.2.26</t>
  </si>
  <si>
    <t>8.2.2.26.1</t>
  </si>
  <si>
    <t>8.2.2.26.2</t>
  </si>
  <si>
    <t>8.2.3</t>
  </si>
  <si>
    <t>8.2.3.1</t>
  </si>
  <si>
    <t>8.2.3.1.1</t>
  </si>
  <si>
    <t>8.2.3.1.2</t>
  </si>
  <si>
    <t>8.2.3.1.3</t>
  </si>
  <si>
    <t>8.2.3.1.4</t>
  </si>
  <si>
    <t>8.2.3.1.5</t>
  </si>
  <si>
    <t>8.2.3.1.6</t>
  </si>
  <si>
    <t>8.2.3.1.7</t>
  </si>
  <si>
    <t>8.2.3.2</t>
  </si>
  <si>
    <t>8.2.3.3</t>
  </si>
  <si>
    <t>8.2.3.4</t>
  </si>
  <si>
    <t>8.2.3.4.1</t>
  </si>
  <si>
    <t>8.2.3.4.2</t>
  </si>
  <si>
    <t>8.2.3.5</t>
  </si>
  <si>
    <t>8.2.3.5.1</t>
  </si>
  <si>
    <t>8.2.3.5.2</t>
  </si>
  <si>
    <t>8.2.3.5.3</t>
  </si>
  <si>
    <t>8.2.3.5.4</t>
  </si>
  <si>
    <t>8.2.3.6</t>
  </si>
  <si>
    <t>8.2.3.6.1</t>
  </si>
  <si>
    <t>8.2.3.6.2</t>
  </si>
  <si>
    <t>8.2.3.6.3</t>
  </si>
  <si>
    <t>8.2.3.6.4</t>
  </si>
  <si>
    <t>8.2.3.7</t>
  </si>
  <si>
    <t>8.2.3.7.1</t>
  </si>
  <si>
    <t>8.2.3.7.2</t>
  </si>
  <si>
    <t>8.2.3.7.3</t>
  </si>
  <si>
    <t>8.2.3.8</t>
  </si>
  <si>
    <t>8.2.3.8.1</t>
  </si>
  <si>
    <t>8.2.3.8.2</t>
  </si>
  <si>
    <t>8.2.3.8.3</t>
  </si>
  <si>
    <t>8.2.3.8.4</t>
  </si>
  <si>
    <t>8.2.3.9</t>
  </si>
  <si>
    <t>8.2.3.9.1</t>
  </si>
  <si>
    <t>8.2.3.9.2</t>
  </si>
  <si>
    <t>8.2.3.9.3</t>
  </si>
  <si>
    <t>8.2.3.10</t>
  </si>
  <si>
    <t>8.2.3.10.1</t>
  </si>
  <si>
    <t>8.2.3.10.2</t>
  </si>
  <si>
    <t>8.2.3.10.3</t>
  </si>
  <si>
    <t>8.2.3.11</t>
  </si>
  <si>
    <t>8.2.3.11.1</t>
  </si>
  <si>
    <t>8.2.3.11.2</t>
  </si>
  <si>
    <t>8.2.4</t>
  </si>
  <si>
    <t>8.2.4.1</t>
  </si>
  <si>
    <t>8.2.5</t>
  </si>
  <si>
    <t>8.2.5.1</t>
  </si>
  <si>
    <t>8.2.5.1.1</t>
  </si>
  <si>
    <t>8.2.5.1.2</t>
  </si>
  <si>
    <t>8.2.5.1.3</t>
  </si>
  <si>
    <t>8.2.5.1.4</t>
  </si>
  <si>
    <t>8.2.5.1.5</t>
  </si>
  <si>
    <t>8.2.5.1.6</t>
  </si>
  <si>
    <t>8.2.5.1.7</t>
  </si>
  <si>
    <t>8.2.5.1.8</t>
  </si>
  <si>
    <t>8.2.5.1.9</t>
  </si>
  <si>
    <t>8.2.5.1.10</t>
  </si>
  <si>
    <t>8.2.5.1.11</t>
  </si>
  <si>
    <t>8.2.5.2.1</t>
  </si>
  <si>
    <t>8.2.5.2.2</t>
  </si>
  <si>
    <t>8.2.5.2.3</t>
  </si>
  <si>
    <t>8.2.5.2.4</t>
  </si>
  <si>
    <t>8.2.5.2</t>
  </si>
  <si>
    <t>8.2.5.3</t>
  </si>
  <si>
    <t>8.2.5.4</t>
  </si>
  <si>
    <t>8.2.5.4.1</t>
  </si>
  <si>
    <t>8.2.5.4.2</t>
  </si>
  <si>
    <t>8.2.5.5</t>
  </si>
  <si>
    <t>8.2.5.5.1</t>
  </si>
  <si>
    <t>8.2.5.5.2</t>
  </si>
  <si>
    <t>8.2.5.5.3</t>
  </si>
  <si>
    <t>8.2.5.5.4</t>
  </si>
  <si>
    <t>8.2.5.5.5</t>
  </si>
  <si>
    <t>8.2.5.5.6</t>
  </si>
  <si>
    <t>8.2.5.6</t>
  </si>
  <si>
    <t>8.2.5.6.1</t>
  </si>
  <si>
    <t>8.2.5.6.2</t>
  </si>
  <si>
    <t>8.2.5.6.3</t>
  </si>
  <si>
    <t>8.2.5.6.4</t>
  </si>
  <si>
    <t>8.2.5.7</t>
  </si>
  <si>
    <t>8.2.5.8</t>
  </si>
  <si>
    <t>SOUS LOT N°9 VRD- TERRASSEMENTS GENERAUX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</si>
  <si>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</si>
  <si>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</si>
  <si>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</si>
  <si>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</si>
  <si>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</si>
  <si>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</si>
  <si>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</si>
  <si>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</si>
  <si>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</si>
  <si>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</si>
  <si>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</si>
  <si>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</si>
  <si>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</si>
  <si>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</si>
  <si>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</si>
  <si>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</si>
  <si>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</si>
  <si>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</si>
  <si>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</si>
  <si>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</si>
  <si>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</si>
  <si>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</si>
  <si>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</si>
  <si>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</si>
  <si>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</si>
  <si>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</si>
  <si>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9.31.1</t>
  </si>
  <si>
    <t>9.31.2</t>
  </si>
  <si>
    <t>9.31.3</t>
  </si>
  <si>
    <t>9.32</t>
  </si>
  <si>
    <t>9.32.1</t>
  </si>
  <si>
    <t>9.32.2</t>
  </si>
  <si>
    <t>9.32.3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</si>
  <si>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</si>
  <si>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</si>
  <si>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</si>
  <si>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</si>
  <si>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</si>
  <si>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</si>
  <si>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</si>
  <si>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</si>
  <si>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</si>
  <si>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</si>
  <si>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</si>
  <si>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</si>
  <si>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D2/ CONDUITES</t>
  </si>
  <si>
    <t>D1/ TERRASSEMENTS POUR POSE DE CANALISATIONS</t>
  </si>
  <si>
    <t>D3/ FOURNITURE ET POSE DES PIECES SPECIALES</t>
  </si>
  <si>
    <t>D4/ GENIE CIVIL DES OUVRAGES ANNEXES</t>
  </si>
  <si>
    <t>D5/ ROBINETTERIE ET FONTAINERIE</t>
  </si>
  <si>
    <t>TOTAL GENERAL (HT)</t>
  </si>
  <si>
    <t>Ens</t>
  </si>
  <si>
    <t xml:space="preserve"> F/ RESEAUX POUR ARROSAGE </t>
  </si>
  <si>
    <t>9.11.1</t>
  </si>
  <si>
    <t>9.11.2</t>
  </si>
  <si>
    <t>9.11.3</t>
  </si>
  <si>
    <t>9.16.1</t>
  </si>
  <si>
    <t>9.16.2</t>
  </si>
  <si>
    <t>9.16.3</t>
  </si>
  <si>
    <t>9.16.4</t>
  </si>
  <si>
    <t>9.16.5</t>
  </si>
  <si>
    <t>9.16.6</t>
  </si>
  <si>
    <t>9.16.7</t>
  </si>
  <si>
    <t>9.21.1</t>
  </si>
  <si>
    <t>9.21.2</t>
  </si>
  <si>
    <t>9.21.3</t>
  </si>
  <si>
    <t>9.30,1</t>
  </si>
  <si>
    <t>9.30,2</t>
  </si>
  <si>
    <t>9.30,3</t>
  </si>
  <si>
    <t>9.38.1</t>
  </si>
  <si>
    <t>9.38.2</t>
  </si>
  <si>
    <t>9.38.3</t>
  </si>
  <si>
    <t>9.43.1</t>
  </si>
  <si>
    <t>E/ SURFACE ENTRAINEMENT EN GAZON SYNTHETIQUE</t>
  </si>
  <si>
    <t>9.44.1</t>
  </si>
  <si>
    <t>9.44.2</t>
  </si>
  <si>
    <t>9.44.3</t>
  </si>
  <si>
    <t>9.44.4</t>
  </si>
  <si>
    <t>9.44.5</t>
  </si>
  <si>
    <t>9.44.6</t>
  </si>
  <si>
    <t>9.45</t>
  </si>
  <si>
    <t>PLOMBERIE SANITAIRE - PRODUCTION D'ECS - PROTECTION INCENDIE</t>
  </si>
  <si>
    <t>Vannes d'arrêt</t>
  </si>
  <si>
    <t>DN 110</t>
  </si>
  <si>
    <t>DN 75</t>
  </si>
  <si>
    <t>DN 63</t>
  </si>
  <si>
    <t>DN 110 à DN 160</t>
  </si>
  <si>
    <t>Diamètre 160 à 250</t>
  </si>
  <si>
    <t>Distribution en PEHD PN 16 - DN 90 à DN 110</t>
  </si>
  <si>
    <t>PRODUCTION FROID ET CHAUD</t>
  </si>
  <si>
    <t>Centrale de traitement d'air double flux avec récupération d'énergie</t>
  </si>
  <si>
    <t>Centrale de traitement d'air neuf simple flux</t>
  </si>
  <si>
    <t>PF = 6,5 à 10 kW</t>
  </si>
  <si>
    <t>PF = 11 à 15 kW</t>
  </si>
  <si>
    <t>Gaine en tôle galvanisée calorifugée</t>
  </si>
  <si>
    <t>Diamètre 160 à 200</t>
  </si>
  <si>
    <t>Volet de réglage circulaire tout diamètre</t>
  </si>
  <si>
    <t>Diamètre 200 à 355</t>
  </si>
  <si>
    <t>Caisson d'air neuf</t>
  </si>
  <si>
    <t>Débit 200 à 1000 m3/h</t>
  </si>
  <si>
    <t>Débit 1100 à 2000 m3/h</t>
  </si>
  <si>
    <t>Débit : 10 800 à 20 000 m3/h</t>
  </si>
  <si>
    <t>Débit : 8 000 à 10 500 m3/h</t>
  </si>
  <si>
    <t>Débit : 21 000 à 30 000 m3/h</t>
  </si>
  <si>
    <t>Débit : 31 000 à 44 000 m3/h</t>
  </si>
  <si>
    <t>Débit : 7 560 à 15 000 m3/h</t>
  </si>
  <si>
    <t>Débit : 16 000 à 24 000 m3/h</t>
  </si>
  <si>
    <t>Débit : 25 000 à 35 000 m3/h</t>
  </si>
  <si>
    <t>Débit : 36 000 à 46 000 m3/h</t>
  </si>
  <si>
    <t>TOTAL FLUIDES HT</t>
  </si>
  <si>
    <t>TOTAL FLUIDES TTC</t>
  </si>
  <si>
    <t>Robinet de vidange</t>
  </si>
  <si>
    <t>Anti-bélier</t>
  </si>
  <si>
    <t>Gueulard ou trop plein</t>
  </si>
  <si>
    <t>Débit : &lt; 7500 m3/h</t>
  </si>
  <si>
    <t>Débit : 45 000 à 65 000 m3/h</t>
  </si>
  <si>
    <t>Débit : &lt; 7 500 m3/h</t>
  </si>
  <si>
    <t>Collecteur de départ/retour EG et EC</t>
  </si>
  <si>
    <t>Gaine de désenfumage préfabriquée CF 2H</t>
  </si>
  <si>
    <t>Armoire de climatisation</t>
  </si>
  <si>
    <t>Débit 10 000 m3/h</t>
  </si>
  <si>
    <t>Débit 6 000 m3/h</t>
  </si>
  <si>
    <t>Débit 4 000 m3/h</t>
  </si>
  <si>
    <t>mL</t>
  </si>
  <si>
    <t>Groupe d'eau glacée EAU/EAU</t>
  </si>
  <si>
    <t>Refroidissement de la boucle d'eau</t>
  </si>
  <si>
    <t>Réseaux hydraulique en acier noir</t>
  </si>
  <si>
    <t>Boucle de Tickelmann</t>
  </si>
  <si>
    <t>DN 200/220 (LT EAU GLACEE vers SOUS STATION)</t>
  </si>
  <si>
    <t>DN 150/165 (LT CHAUFFAGE vers SOUS STATION)</t>
  </si>
  <si>
    <t>Ballon tampon EG/EC</t>
  </si>
  <si>
    <t>Bâtiment énergie</t>
  </si>
  <si>
    <t>Sous station</t>
  </si>
  <si>
    <t>Equipement local technique Eau glacée/Eau chaude</t>
  </si>
  <si>
    <t>Prise colonnes séche DN 65 + 2xDN40 y compris bouchon obturateur et chainette</t>
  </si>
  <si>
    <t>Prise alimentation colonnes séche 2xDN65 y compris bouchon obturateur et chainette</t>
  </si>
  <si>
    <t>Débit 15 000 à 16 000 m3/h</t>
  </si>
  <si>
    <t>Débit 7 000 à 10 000 m3/h</t>
  </si>
  <si>
    <t>Débit 4 000 à 5 000 m3/h</t>
  </si>
  <si>
    <t>Débit 2 000 à 3 000 m3/h</t>
  </si>
  <si>
    <t>Ventilo-convecteur type cassette</t>
  </si>
  <si>
    <t>Diamètre 400</t>
  </si>
  <si>
    <t xml:space="preserve">Diamètre 355 </t>
  </si>
  <si>
    <t xml:space="preserve">Diamètre 315 </t>
  </si>
  <si>
    <t>Diamètre 400 à 315</t>
  </si>
  <si>
    <t>Diamètre 250 à 160</t>
  </si>
  <si>
    <t>Diamètre 125 à 100</t>
  </si>
  <si>
    <t>Stabilisateur automatique de débit</t>
  </si>
  <si>
    <t>Echangeur à plaque 40 à 60 kW</t>
  </si>
  <si>
    <t>Débit  20 à 25 m3/h</t>
  </si>
  <si>
    <t>Débit  10 à 15 m3/h</t>
  </si>
  <si>
    <t>Débit 2 000 à 2 500 m3/h</t>
  </si>
  <si>
    <t>Débit 1 500 à 2 000 m3/h</t>
  </si>
  <si>
    <t>Débit 1 000 à 1 500 m3/h</t>
  </si>
  <si>
    <t>Débit 500 à 1 000 m3/h</t>
  </si>
  <si>
    <t>Débit &lt;500 m3/h</t>
  </si>
  <si>
    <t>Diamètre 40 et 50</t>
  </si>
  <si>
    <t>Taille 8</t>
  </si>
  <si>
    <t>DN 90 à 160</t>
  </si>
  <si>
    <t>Poste robinet incendie armé DN 33</t>
  </si>
  <si>
    <t>PRESTATIONS GENERALES</t>
  </si>
  <si>
    <t>Maquette numérique BIM</t>
  </si>
  <si>
    <t>F</t>
  </si>
  <si>
    <t>DN 80/90</t>
  </si>
  <si>
    <t>Diamètre  de 50 à 110</t>
  </si>
  <si>
    <t>Ml</t>
  </si>
  <si>
    <t>Equipement bâche d'eau potable et eau arrosage et local technique</t>
  </si>
  <si>
    <t>Tableaux électriques L.T. surpresseurs</t>
  </si>
  <si>
    <t>Compteurs divisionnaires EF</t>
  </si>
  <si>
    <t>DN 40 à 75</t>
  </si>
  <si>
    <t>Calorifuge pour tuyauterie ECS</t>
  </si>
  <si>
    <t>DN 25 et DN 50</t>
  </si>
  <si>
    <t xml:space="preserve">Purgeur automatique </t>
  </si>
  <si>
    <t>Tableau électrique VMC</t>
  </si>
  <si>
    <t>Ecran de cantonnement</t>
  </si>
  <si>
    <t>Robinet de puisage</t>
  </si>
  <si>
    <t>Bassin d'eau glacée</t>
  </si>
  <si>
    <t>Diamètre 160/150</t>
  </si>
  <si>
    <t>Garde grève</t>
  </si>
  <si>
    <t>Clapet aérateur équilibreur de pression</t>
  </si>
  <si>
    <t>Caniveau pour locaux techniques</t>
  </si>
  <si>
    <t xml:space="preserve">Pompe à chaleur haute température Pc = 100 à 120 kW </t>
  </si>
  <si>
    <t xml:space="preserve">Equipements et accessoires local technique production ECS </t>
  </si>
  <si>
    <t>Chauffe eau électrique 200L</t>
  </si>
  <si>
    <t>Equipement bâches à eau et local technique RIA/sprinklage</t>
  </si>
  <si>
    <t>Station de surpression d'eau incendie RIA - Débit : 2x32 m3/h</t>
  </si>
  <si>
    <t>Traitement d'eau de bâche à eau incendie</t>
  </si>
  <si>
    <t>Station de surpression d'eau incendie SPK - Débit : 2x70 m3/h</t>
  </si>
  <si>
    <t xml:space="preserve">Tableau électrique </t>
  </si>
  <si>
    <t xml:space="preserve">Tube acier galvanisé type rainuré </t>
  </si>
  <si>
    <t xml:space="preserve">Extincteurs à dioxyde de carbone - 2kg </t>
  </si>
  <si>
    <t xml:space="preserve">Extincteurs à dioxyde de carbone - 5kg  </t>
  </si>
  <si>
    <t xml:space="preserve">Extincteurs à poudre polyvalente - 6kg </t>
  </si>
  <si>
    <t xml:space="preserve">Extincteurs à poudre polyvalente - 9kg </t>
  </si>
  <si>
    <t xml:space="preserve">Extincteurs à eau pulvérisée - 6 litres </t>
  </si>
  <si>
    <t xml:space="preserve">Bac à sable </t>
  </si>
  <si>
    <t xml:space="preserve">Anti-bélier </t>
  </si>
  <si>
    <t>Equipements SPRINKLAGE</t>
  </si>
  <si>
    <t>Tubes en acier noir</t>
  </si>
  <si>
    <t xml:space="preserve">DN 15 à 25 </t>
  </si>
  <si>
    <t xml:space="preserve">DN 32 </t>
  </si>
  <si>
    <t xml:space="preserve">DN 40 </t>
  </si>
  <si>
    <t xml:space="preserve">DN 50 </t>
  </si>
  <si>
    <t xml:space="preserve">DN 65 </t>
  </si>
  <si>
    <t>DN 150 A 200</t>
  </si>
  <si>
    <t xml:space="preserve">Tête sprinkler à jet vertical </t>
  </si>
  <si>
    <t>Poste de contrôle</t>
  </si>
  <si>
    <t xml:space="preserve">Point de test </t>
  </si>
  <si>
    <t>Point de vidange</t>
  </si>
  <si>
    <t xml:space="preserve">Stock de sprinkleurs de rechange </t>
  </si>
  <si>
    <t>Zone contrôle valve</t>
  </si>
  <si>
    <t>Vanne d'isolement avec contact</t>
  </si>
  <si>
    <t>Poste d'adoucissement pour circuits fermés EG/EC</t>
  </si>
  <si>
    <t>Ballon tampon EG 5000L</t>
  </si>
  <si>
    <t>Ballon tampon EC 2000L</t>
  </si>
  <si>
    <t>bâtiment énergie</t>
  </si>
  <si>
    <t>sous stations</t>
  </si>
  <si>
    <t>Régulation EG/EC</t>
  </si>
  <si>
    <t>PF = 2.0 à 3.0 kW</t>
  </si>
  <si>
    <t>PF = 3.1 à 4.5 kW</t>
  </si>
  <si>
    <t>Equipement compteurs eau potable et eau arrosage</t>
  </si>
  <si>
    <t>Réducteur de pression</t>
  </si>
  <si>
    <t>Vannes de réglage thermostatique</t>
  </si>
  <si>
    <t>Station de relevage</t>
  </si>
  <si>
    <t xml:space="preserve">Caniveau linéaire en Fonte type D400 </t>
  </si>
  <si>
    <t xml:space="preserve">Distribution circuit primaire en Acier noir calorifugé tout diamètre y/c protection </t>
  </si>
  <si>
    <t>Vanne d'équilibrage</t>
  </si>
  <si>
    <t>RINCAGE DE L'INSTALLATION HYDRAULIQUE, ESSAIS ETIQUETAGE</t>
  </si>
  <si>
    <t>Gaine en fibre de verre</t>
  </si>
  <si>
    <t>Diffuseur carré de soufflage et de reprise</t>
  </si>
  <si>
    <t>Equipement froid local dechets</t>
  </si>
  <si>
    <t>SU = 0.10 A 0.50 M²</t>
  </si>
  <si>
    <t>SU = 0.51 A 1.00 M²</t>
  </si>
  <si>
    <t>SU = 1.10 A 1.50 M²</t>
  </si>
  <si>
    <t>SU = 1.51 A 2.00 M²</t>
  </si>
  <si>
    <t>Gaine circulaire en tôle d'acier galvanisé</t>
  </si>
  <si>
    <t>Grille exterieure</t>
  </si>
  <si>
    <t>SU= 0.21 A 0.50 M²</t>
  </si>
  <si>
    <t>SU= 0.51 A 1.00 M²</t>
  </si>
  <si>
    <t>SU= 1,51 A 2.0 M²</t>
  </si>
  <si>
    <t>SU= 1,10 A 1.50 M²</t>
  </si>
  <si>
    <t>Ouvrant de façade</t>
  </si>
  <si>
    <t>Débit : de 1 200 à 6 000 m3/h</t>
  </si>
  <si>
    <t>Débit : 6100 à 12000 m3/h</t>
  </si>
  <si>
    <t>Volet coupe feu tunnel</t>
  </si>
  <si>
    <t>Débit 4 000 à 6 000 m3/h</t>
  </si>
  <si>
    <t>Débit 5000 à 6000 m3/h</t>
  </si>
  <si>
    <t>DN 63 à DN 160</t>
  </si>
  <si>
    <t>Régulation local production ECS</t>
  </si>
  <si>
    <t xml:space="preserve">Armoire report d'alarmes </t>
  </si>
  <si>
    <t>Clapet anti retour pour réseau d'évacuation DN 160 à 400</t>
  </si>
  <si>
    <t>ml</t>
  </si>
  <si>
    <t>Flexible sprinkler</t>
  </si>
  <si>
    <t>Pompe de circulation jumelée à débit fixe 6 à 7 l/s</t>
  </si>
  <si>
    <t>Pompe de circulation jumelée à débit fixe 1.2 à 1.5 l/s</t>
  </si>
  <si>
    <t>Pompe de recyclage DEBIT 1 à 1.5 l/s</t>
  </si>
  <si>
    <t>Pf : 24 000 BTU/h gainable</t>
  </si>
  <si>
    <t>Pf : 18 000 BTU/h gainable</t>
  </si>
  <si>
    <t>Pf : 12 000 BTU/h gainable</t>
  </si>
  <si>
    <t>Pf : 12 000 BTU/h mural</t>
  </si>
  <si>
    <t>Ventilo-convecteur gainable 4 tubes y compris thermostat de commande</t>
  </si>
  <si>
    <t>Débit 2x90 m3/h</t>
  </si>
  <si>
    <t>Débit 2x95 m3/h</t>
  </si>
  <si>
    <t>Débit 2x40 m3/h</t>
  </si>
  <si>
    <t>Débit 2x20 m3/h</t>
  </si>
  <si>
    <t>Traitement d'eau bâche à eau potable et arrosage</t>
  </si>
  <si>
    <t>Débit 3x150 m3/h</t>
  </si>
  <si>
    <t>TN 4</t>
  </si>
  <si>
    <t xml:space="preserve">Isolation conduites d'evacuation </t>
  </si>
  <si>
    <t>Débit 25 000 à 30 000 m3/h</t>
  </si>
  <si>
    <t>Débit 12 000 à 15 000 m3/h</t>
  </si>
  <si>
    <t>PLOMBERIE-ALIMENTATION</t>
  </si>
  <si>
    <t>STATION DE SURPRESSION D’EAU POTABLE ET EAU ARROSAGE</t>
  </si>
  <si>
    <t>Surpresseur eau potable débit : 4x70 m3/h - 3(N) + 1(S)</t>
  </si>
  <si>
    <t>Surpresseur eau Arrosage débit : 3x50 m3/h  - 2(N) + 1(S)</t>
  </si>
  <si>
    <t>RESEAU EXTERIEUR EN PEHD PN16 SOUS TRANCHEE</t>
  </si>
  <si>
    <t>Diamètre 25</t>
  </si>
  <si>
    <t>Diamètre 32</t>
  </si>
  <si>
    <t>Diamètre 40</t>
  </si>
  <si>
    <t>Diamètre50</t>
  </si>
  <si>
    <t>Diamètre32 à 50</t>
  </si>
  <si>
    <t>Diamètre 63 à 160</t>
  </si>
  <si>
    <t>PLOMBERIE-EVACUATION EU-EV-EP</t>
  </si>
  <si>
    <t>TUBE EN PVC</t>
  </si>
  <si>
    <t>TUBE EN FONTE</t>
  </si>
  <si>
    <t xml:space="preserve">SIPHON DE SOL EN INOX </t>
  </si>
  <si>
    <t xml:space="preserve">150x150 mm </t>
  </si>
  <si>
    <t xml:space="preserve">200x200 mm </t>
  </si>
  <si>
    <t xml:space="preserve">250x250 mm </t>
  </si>
  <si>
    <t>Avaloir en fonte 400x400 mm</t>
  </si>
  <si>
    <t>SEPARATEUR D’HYDROCARBURE</t>
  </si>
  <si>
    <t>SEPARATEUR DE GRAISSE</t>
  </si>
  <si>
    <t>ESPACE PUBLIC | SERVICES D'INTERVENTION D'URGENCE | CONDUCTEURS PROFESSIONNELS</t>
  </si>
  <si>
    <t>ENSEMBLE LAVABO</t>
  </si>
  <si>
    <t>Lavabo collectif suspendu en inox sans trou de robinetterie à évacuation droite - CANAL - DELABIE</t>
  </si>
  <si>
    <t>ENSEMBLE WC</t>
  </si>
  <si>
    <t>ENSEMBLE URINOIR</t>
  </si>
  <si>
    <t>ENSEMBLE LAVABO PMR</t>
  </si>
  <si>
    <t>ENSEMBLE WC PMR</t>
  </si>
  <si>
    <t>DIVERS</t>
  </si>
  <si>
    <t xml:space="preserve">ESPACE de Compétition </t>
  </si>
  <si>
    <t>ENSEMBLE DOUCHE</t>
  </si>
  <si>
    <t>ENSEMBLE DOUCHE PMR</t>
  </si>
  <si>
    <t>ENSEMBLE CUISINE ET BUVETTES</t>
  </si>
  <si>
    <t>Siphon de sol à pédale en acier inoxydable</t>
  </si>
  <si>
    <t>ESPACE Hospitalité</t>
  </si>
  <si>
    <t>ESPACE INFERMERIE</t>
  </si>
  <si>
    <t>ENSEMBLE LAVABO SANITAIRE PMR</t>
  </si>
  <si>
    <t>ENSEMBLE WC SANITAIRE PMR</t>
  </si>
  <si>
    <t>ESPACE ADMINISTRATION</t>
  </si>
  <si>
    <t>ESPACE MEDIA</t>
  </si>
  <si>
    <t>ESPACE VIP</t>
  </si>
  <si>
    <t>ESPACE VVIP</t>
  </si>
  <si>
    <t>ESPACE VVIP-PLUS</t>
  </si>
  <si>
    <t>Paroi de douche vitrée avec vantail coulissant</t>
  </si>
  <si>
    <t xml:space="preserve">1 places - L.600 MM </t>
  </si>
  <si>
    <t xml:space="preserve">4 places - L.2400 MM </t>
  </si>
  <si>
    <t>Robinet de lavabo temporisé</t>
  </si>
  <si>
    <t>Distributeur de savon mural</t>
  </si>
  <si>
    <t>Siphon pour lavabo</t>
  </si>
  <si>
    <t>Poubelle encastrable inox avec trappe</t>
  </si>
  <si>
    <t>Caniveau avec grille Quadrato - L 80cm</t>
  </si>
  <si>
    <t>Robinet de chasse directe temporisée encastrable dans le mur - Système de chasse d'eau TEMPOFLUX 1</t>
  </si>
  <si>
    <t>Cuvette WC à poser en inox</t>
  </si>
  <si>
    <t>Distributeur de papier toilette grand modèle - 200 m</t>
  </si>
  <si>
    <t>Robinet d'urinoir temporisé encastrable</t>
  </si>
  <si>
    <t>Urinoir en L à encastrer en inox 3 places - L.1800 MM</t>
  </si>
  <si>
    <t>Séparateur urinoir suspendu en inox</t>
  </si>
  <si>
    <t>Robinet de lavabo temporisé à levier</t>
  </si>
  <si>
    <t>Lavabo antivandalisme PMR en inox</t>
  </si>
  <si>
    <t xml:space="preserve">Robinet de chasse directe temporisée encastrable dans le mur - Système de chasse d'eau TEMPOFLUX 1 </t>
  </si>
  <si>
    <t>Cuvette WC PMR à poser en inox</t>
  </si>
  <si>
    <t xml:space="preserve">Barre de maintien coudée 135° Basic en inox satiné, 400 x 400 mm </t>
  </si>
  <si>
    <t>Siphon de sol</t>
  </si>
  <si>
    <t>Robinet de douche temporisé</t>
  </si>
  <si>
    <t>Pommeau de douche antitartre</t>
  </si>
  <si>
    <t>Patère porte-manteau ronde Inox poli brillant</t>
  </si>
  <si>
    <t>Etagère de douche</t>
  </si>
  <si>
    <t>Caniveau avec grille Quadrato - L 110cm</t>
  </si>
  <si>
    <t>Barre de maintien en Inox Brossé</t>
  </si>
  <si>
    <t>Siège de douche rabattable avec dosseret Grand Confort</t>
  </si>
  <si>
    <t>Miroir modulaire structure en acier inoxydable robuste avec armoire technique intégrée et pictogrammes par rétro éclairage LED, incluant : un mitigeur + distributeur de savon + sèche-mains à grande vitesse</t>
  </si>
  <si>
    <t>Lavabo encastrable</t>
  </si>
  <si>
    <t>Porte-balai mural avec brosse WC</t>
  </si>
  <si>
    <t>Lavabo PMR</t>
  </si>
  <si>
    <t>Ensemble WC PMR suspendu+ Pack barre d’appuis rabattables, fixe et dossier + Batisupport avec réservoir 3/5 L et plaque de commande chromée brossée</t>
  </si>
  <si>
    <t>Distributeur de papier finition blanche</t>
  </si>
  <si>
    <t>Mitigeur lavabo mono commande – CUISINE</t>
  </si>
  <si>
    <t>Evier en acier inoxydable K800 - CUISINE</t>
  </si>
  <si>
    <t>Mitigeur évier à bec haut en inox brossé</t>
  </si>
  <si>
    <t>Evier en acier inoxydable - BUVETTE</t>
  </si>
  <si>
    <t>Lavabo vasque à poser</t>
  </si>
  <si>
    <t>Mitigeur à bec haut avec vidage inclus</t>
  </si>
  <si>
    <t>Corbeille personnalisée</t>
  </si>
  <si>
    <t>Miroir personnalisé</t>
  </si>
  <si>
    <t>Sèche-mains à air chaud haute vitesse</t>
  </si>
  <si>
    <t>Cuvette WC suspendu avec abattant + Bati support avec réservoir 6/3 L et plaque de commande chromée brossée</t>
  </si>
  <si>
    <t>Porte papier toilette mural</t>
  </si>
  <si>
    <t>Ensemble urinoir avec chasse technologie Radar + Séparateur d’urinoir</t>
  </si>
  <si>
    <t>Mitigeur lavabo avec vidage</t>
  </si>
  <si>
    <t>Sèche-mains à air chaud</t>
  </si>
  <si>
    <t>Ensemble WC PMR suspendu + Pack barre d’appuis rabattables, fixe et dossier  + Batisupport avec réservoir 3/5 L et plaque de commande chromée brossée</t>
  </si>
  <si>
    <t>Porte papier toilette mural- Chromé</t>
  </si>
  <si>
    <t>Lavabo suspendu avec robinetterie sur gorge</t>
  </si>
  <si>
    <t>Mitigeur lavabo avec vidage inclus</t>
  </si>
  <si>
    <t>Barre de maintien coudée 135° Basic en Acier inoxydable Brossé, 450 x 450 mm</t>
  </si>
  <si>
    <t>Barre de maintien rabattable Basic en inox brossé, L. 800 mm</t>
  </si>
  <si>
    <t>Ensemble WC suspendu avec abattant + Bati support Cersanit avec réservoir 3/5 L avec plaque de commande chromée</t>
  </si>
  <si>
    <t>Ensemble WC PMR suspendu + Pack barre d’appuis rabattables, fixe et dossier + Batisupport avec réservoir 3/5 L et plaque de commande chromée brossée</t>
  </si>
  <si>
    <t>Ensemble WC suspendu avec abattant + Bâti support K97-525 avec réservoir 4,8/3 L avec plaque de commande chromée brossée</t>
  </si>
  <si>
    <t>Distributeur de savon mural noir</t>
  </si>
  <si>
    <t>Plaque de commande pour GEBERIT SIGMA 8 &amp; 12 - Chromé</t>
  </si>
  <si>
    <t>Cuvette WC suspendu en céramique blanc avec abattant système Soft Close</t>
  </si>
  <si>
    <t>Bati support pour WC suspendu avec réservoir à encastrer Sigma 12 cm autoportant 3/6 L et pied de support</t>
  </si>
  <si>
    <t xml:space="preserve">Porte papier toilette mural - Chromé </t>
  </si>
  <si>
    <t>Porte papier toilette mural - 031 Chromé</t>
  </si>
  <si>
    <t>Ensemble lavabo vasque à poser en acier inox sans trop plein - 400 mm – BLACK DIAMOND + Bonde pour lavabo + Mitigeur à vasque</t>
  </si>
  <si>
    <t>Porte savon mural noir</t>
  </si>
  <si>
    <t>Patère</t>
  </si>
  <si>
    <t>Porte serviette - 60 cm</t>
  </si>
  <si>
    <t>Ensemble WC suspendu Japonais avec télécommande mobile + Plaque de commande en Céramique + Bati support avec réservoir et pied de support</t>
  </si>
  <si>
    <t>Porte papier toilette mural – Brushed Métal Black PVD</t>
  </si>
  <si>
    <t>Ensemble de bidet suspendu en céramique avec trop-plein+ Mitigeur bidet – Finition Brushed Métal Black PVD</t>
  </si>
  <si>
    <t>Mitigeur thermostatique douche haut débit deux sorties indépendantes chromé</t>
  </si>
  <si>
    <t>Pomme de douche murale, fonction multi-spray</t>
  </si>
  <si>
    <t>Charnière Verre-Verre</t>
  </si>
  <si>
    <t>Charnière Mur-Verre</t>
  </si>
  <si>
    <t>Double poignée 30 cm</t>
  </si>
  <si>
    <t>Rail coulissant avec sortie d'eau, anticalcaire comprenant douchette et flexible de 1,50 m avec rail coulissant</t>
  </si>
  <si>
    <t>Ensemble drain linéaire 90cm  avec couvercle latéral  et couvercle central</t>
  </si>
  <si>
    <t xml:space="preserve">DN 20 </t>
  </si>
  <si>
    <t>Chauffe eau instantané 12 Kw triphase</t>
  </si>
  <si>
    <t>Chauffe eau instantané 24 kW triphase</t>
  </si>
  <si>
    <t>Equipement compteur eau incendie</t>
  </si>
  <si>
    <t>Groupe d’eau glacée Pf = 500 A 600kW</t>
  </si>
  <si>
    <t>Aerocondenseur Pf = 700 kW</t>
  </si>
  <si>
    <t>Pompe à chaleur air/eau réversible Pf = 300 à 400 kW</t>
  </si>
  <si>
    <t>Débit 120 m3/h à 150 m3/h</t>
  </si>
  <si>
    <t>Débit 70 m3/h à 80 m3/h</t>
  </si>
  <si>
    <t>Pompe de circulation jumelée à débit variable - circuit secondaire</t>
  </si>
  <si>
    <t xml:space="preserve">Diffuseurs de soufflage et de reprise longue portée </t>
  </si>
  <si>
    <t xml:space="preserve">Grille rectangulaire de soufflage ou de reprise </t>
  </si>
  <si>
    <t>Puissance Frigorifique : 20 - 30 kW</t>
  </si>
  <si>
    <t>Puissance Frigorifique : 40 - 60 kW</t>
  </si>
  <si>
    <t xml:space="preserve">SPLIT SYSTEME INVERTER </t>
  </si>
  <si>
    <t xml:space="preserve">GAINE CIRCULAIRE CALORIFUGEE EN TOLE D'ACIER GALVANISE </t>
  </si>
  <si>
    <t>CLAPET COUPE FEU 2H</t>
  </si>
  <si>
    <t>CIRCULAIRE</t>
  </si>
  <si>
    <t>RECTANGULAIRE</t>
  </si>
  <si>
    <t xml:space="preserve">VENTILATION </t>
  </si>
  <si>
    <t>Grille réctangulaire d'air neuf et extraction</t>
  </si>
  <si>
    <t>Débit: de 150 m3/h à 300 m3/h</t>
  </si>
  <si>
    <t>Débit: de 400 m3/h à 600 m3/h</t>
  </si>
  <si>
    <t>Ventouse circulaire autoréglable de 30 m3/h à 90 m3/h</t>
  </si>
  <si>
    <t>Diamètre 200 à 355 mm</t>
  </si>
  <si>
    <t>Diamètre 160 mm</t>
  </si>
  <si>
    <t>Diamètre 125 mm</t>
  </si>
  <si>
    <t>Diamètre 100 mm</t>
  </si>
  <si>
    <t xml:space="preserve">DESENFUMAGE </t>
  </si>
  <si>
    <t>Caisson d'extraction désenfumage</t>
  </si>
  <si>
    <t>Caisson d'air neuf désenfumage</t>
  </si>
  <si>
    <t>Gaine de désenfumage en tôle acier galvanisée</t>
  </si>
  <si>
    <t>Volet a portillon</t>
  </si>
  <si>
    <t>Pompe de circulation refroidisseur/aéroféfrigérants 125 à 150 m3/h</t>
  </si>
  <si>
    <t>2- APPAREILS ET ACCESSOIRS SANITAIRES :</t>
  </si>
  <si>
    <t>Barre de maintien rabattable Basic en inox brossé, L. 850 mm</t>
  </si>
  <si>
    <t>Sèche-cheveux avec support mural pour une connexion directe Réf. 010001 - ALISEO</t>
  </si>
  <si>
    <t xml:space="preserve">	Distributeur de papier finition blanche</t>
  </si>
  <si>
    <t>3- PRODUCTION D'EAU CHAUDE SANITAIRE</t>
  </si>
  <si>
    <t>Rinçage de l'installation PCI, mise en service, essais et étiquetage</t>
  </si>
  <si>
    <t>SOUS LOT N ° 2 : CLIMATISATION- VENTILLATION - DESENFUMAGE</t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</si>
  <si>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u/>
        <sz val="12"/>
        <color theme="1"/>
        <rFont val="Century Gothic"/>
        <family val="2"/>
      </rPr>
      <t xml:space="preserve">CLIMATISATION </t>
    </r>
  </si>
  <si>
    <t>PRODUCTION D’EAU GLACEE – EAU CHAUDE</t>
  </si>
  <si>
    <r>
      <t xml:space="preserve">Pompe de circulation jumelée - à débit fixe- </t>
    </r>
    <r>
      <rPr>
        <b/>
        <sz val="11"/>
        <rFont val="Garamond"/>
        <family val="1"/>
      </rPr>
      <t>CIRCUITS PRIMAIRES</t>
    </r>
  </si>
  <si>
    <t>Pompe de circulation jumelée à débit variable- circuit secondaire</t>
  </si>
  <si>
    <t>Tableaux électriques</t>
  </si>
  <si>
    <t>Débit : de 100 à 600 m3/h</t>
  </si>
  <si>
    <t>Débit  : de 601 à 1000 m3/h</t>
  </si>
  <si>
    <t>Débit :  de 501 à 1000 m3/h</t>
  </si>
  <si>
    <t>Débit : de 50 à 500 m3/h</t>
  </si>
  <si>
    <t>Débit de : 50 m3/h  à 500 m3/h</t>
  </si>
  <si>
    <t>Débit de : 501 m3/h  à 1000 m3/h</t>
  </si>
  <si>
    <t xml:space="preserve">Débit de : 501  m3/h à 1500 m3/h </t>
  </si>
  <si>
    <t>Diffuseur à fentes linéaires de soufflage et de reprise</t>
  </si>
  <si>
    <t>Caisson d'extraction et VMC</t>
  </si>
  <si>
    <t xml:space="preserve">BOUCHE D'EXTRACTION </t>
  </si>
  <si>
    <t>TRAVAUX DE MISE A NIVEAU DU STADE DE FES (PREPARATIFS
POUR LA CANDIDATURE DU MAROC POUR L’ORGANISATION DE LA COUPE DU
MONDE 2030)
LOT N°3 : FLUIDES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</si>
</sst>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8" formatCode="#,##0.00\ &quot;DH&quot;;[Red]\-#,##0.00\ &quot;DH&quot;"/>
    <numFmt numFmtId="43" formatCode="_-* #,##0.00\ _D_H_-;\-* #,##0.00\ _D_H_-;_-* &quot;-&quot;??\ _D_H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_-;\-* #,##0.00_-;_-* &quot;-&quot;??_-;_-@_-"/>
    <numFmt numFmtId="167" formatCode="_-* #,##0_ _F_-;\-* #,##0_ _F_-;_-* &quot;-&quot;??_ _F_-;_-@_-"/>
    <numFmt numFmtId="168" formatCode="#,##0.00_ ;[Red]\-#,##0.00\ "/>
    <numFmt numFmtId="169" formatCode="_-* #,##0.00\ _F_-;\-* #,##0.00\ _F_-;_-* &quot;-&quot;??\ _F_-;_-@_-"/>
    <numFmt numFmtId="170" formatCode="_-* #,##0.00\ [$€-1]_-;\-* #,##0.00\ [$€-1]_-;_-* &quot;-&quot;??\ [$€-1]_-"/>
    <numFmt numFmtId="171" formatCode="#,##0.00,,;[Red]\-#,##0.00,,"/>
    <numFmt numFmtId="172" formatCode="_-* #,##0\ &quot;F&quot;_-;\-* #,##0\ &quot;F&quot;_-;_-* &quot;-&quot;\ &quot;F&quot;_-;_-@_-"/>
    <numFmt numFmtId="173" formatCode="[$€-2]\ #,##0.00_);[Red]\([$€-2]\ #,##0.00\)"/>
    <numFmt numFmtId="174" formatCode="_ * #,##0.00_)\ _M_A_D_ ;_ * \(#,##0.00\)\ _M_A_D_ ;_ * &quot;-&quot;??_)\ _M_A_D_ ;_ @_ "/>
    <numFmt numFmtId="175" formatCode="0.000_ ;[Red]\-0.000\ "/>
    <numFmt numFmtId="176" formatCode="_(&quot;$&quot;* #,##0.00_);_(&quot;$&quot;* \(#,##0.00\);_(&quot;$&quot;* &quot;-&quot;??_);_(@_)"/>
    <numFmt numFmtId="177" formatCode="_ * #,##0.00_)_ ;_ * \(#,##0.00\)_ ;_ * &quot;-&quot;??_)_ ;_ @_ "/>
    <numFmt numFmtId="178" formatCode="#,##0.00\ &quot;F&quot;"/>
    <numFmt numFmtId="179" formatCode="_-* #,##0.00\ _l_e_i_-;\-* #,##0.00\ _l_e_i_-;_-* &quot;-&quot;??\ _l_e_i_-;_-@_-"/>
    <numFmt numFmtId="180" formatCode="#,##0&quot; &quot;"/>
    <numFmt numFmtId="181" formatCode="_-* #,##0\ _l_e_i_-;\-* #,##0\ _l_e_i_-;_-* &quot;-&quot;??\ _l_e_i_-;_-@_-"/>
  </numFmts>
  <fonts count="6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0"/>
      <name val="Tms Rmn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Special G1"/>
      <family val="1"/>
      <charset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color indexed="14"/>
      <name val="Geneva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  <charset val="178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Garamond"/>
      <family val="1"/>
    </font>
    <font>
      <b/>
      <sz val="14"/>
      <name val="Garamond"/>
      <family val="1"/>
    </font>
    <font>
      <sz val="12"/>
      <name val="Garamond"/>
      <family val="1"/>
    </font>
    <font>
      <b/>
      <u/>
      <sz val="12"/>
      <name val="Garamond"/>
      <family val="1"/>
    </font>
    <font>
      <b/>
      <u/>
      <sz val="14"/>
      <name val="Garamond"/>
      <family val="1"/>
    </font>
    <font>
      <b/>
      <vertAlign val="superscript"/>
      <sz val="12"/>
      <name val="Garamond"/>
      <family val="1"/>
    </font>
    <font>
      <sz val="14"/>
      <name val="Garamond"/>
      <family val="1"/>
    </font>
    <font>
      <sz val="1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Garamond"/>
      <family val="1"/>
    </font>
    <font>
      <b/>
      <sz val="11"/>
      <name val="Garamond"/>
      <family val="1"/>
    </font>
    <font>
      <sz val="11"/>
      <color indexed="8"/>
      <name val="Calibri"/>
      <family val="2"/>
      <charset val="238"/>
    </font>
    <font>
      <b/>
      <i/>
      <vertAlign val="superscript"/>
      <sz val="12"/>
      <name val="Garamond"/>
      <family val="1"/>
    </font>
    <font>
      <b/>
      <i/>
      <sz val="12"/>
      <name val="Garamond"/>
      <family val="1"/>
    </font>
    <font>
      <b/>
      <sz val="12"/>
      <color indexed="8"/>
      <name val="Garamond"/>
      <family val="1"/>
    </font>
    <font>
      <i/>
      <sz val="12"/>
      <name val="Garamond"/>
      <family val="1"/>
    </font>
    <font>
      <i/>
      <sz val="12"/>
      <color indexed="10"/>
      <name val="Garamond"/>
      <family val="1"/>
    </font>
    <font>
      <u/>
      <sz val="12"/>
      <name val="Garamond"/>
      <family val="1"/>
    </font>
    <font>
      <b/>
      <sz val="20"/>
      <name val="Garamond"/>
      <family val="1"/>
    </font>
    <font>
      <b/>
      <sz val="18"/>
      <name val="Garamond"/>
      <family val="1"/>
    </font>
    <font>
      <b/>
      <sz val="10"/>
      <color theme="1"/>
      <name val="Century Gothic"/>
      <family val="2"/>
    </font>
    <font>
      <b/>
      <sz val="12"/>
      <color rgb="FFFF0000"/>
      <name val="Garamond"/>
      <family val="1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7"/>
      <color theme="1"/>
      <name val="Times New Roman"/>
      <family val="1"/>
    </font>
    <font>
      <b/>
      <u/>
      <sz val="12"/>
      <color theme="1"/>
      <name val="Century Gothic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56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22" borderId="25" applyNumberFormat="0" applyAlignment="0" applyProtection="0"/>
    <xf numFmtId="0" fontId="11" fillId="22" borderId="25" applyNumberFormat="0" applyAlignment="0" applyProtection="0"/>
    <xf numFmtId="0" fontId="12" fillId="23" borderId="25" applyNumberFormat="0" applyAlignment="0" applyProtection="0"/>
    <xf numFmtId="0" fontId="12" fillId="23" borderId="25" applyNumberFormat="0" applyAlignment="0" applyProtection="0"/>
    <xf numFmtId="0" fontId="13" fillId="0" borderId="26" applyNumberFormat="0" applyFill="0" applyAlignment="0" applyProtection="0"/>
    <xf numFmtId="0" fontId="13" fillId="0" borderId="26" applyNumberFormat="0" applyFill="0" applyAlignment="0" applyProtection="0"/>
    <xf numFmtId="0" fontId="14" fillId="24" borderId="27" applyNumberForma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8" fillId="25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26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15" fillId="7" borderId="25" applyNumberFormat="0" applyAlignment="0" applyProtection="0"/>
    <xf numFmtId="0" fontId="15" fillId="7" borderId="25" applyNumberFormat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0" borderId="29" applyNumberFormat="0" applyFill="0" applyAlignment="0" applyProtection="0"/>
    <xf numFmtId="0" fontId="19" fillId="0" borderId="30" applyNumberFormat="0" applyFill="0" applyAlignment="0" applyProtection="0"/>
    <xf numFmtId="0" fontId="20" fillId="0" borderId="31" applyNumberFormat="0" applyFill="0" applyAlignment="0" applyProtection="0"/>
    <xf numFmtId="0" fontId="20" fillId="0" borderId="0" applyNumberFormat="0" applyFill="0" applyBorder="0" applyAlignment="0" applyProtection="0"/>
    <xf numFmtId="0" fontId="15" fillId="13" borderId="25" applyNumberFormat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171" fontId="21" fillId="0" borderId="0" applyFont="0" applyFill="0" applyBorder="0" applyAlignment="0" applyProtection="0">
      <alignment vertical="center"/>
    </xf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40" fontId="22" fillId="0" borderId="0" applyFont="0" applyFill="0" applyBorder="0" applyAlignment="0" applyProtection="0">
      <alignment vertical="center"/>
    </xf>
    <xf numFmtId="40" fontId="22" fillId="0" borderId="0" applyFont="0" applyFill="0" applyBorder="0" applyAlignment="0" applyProtection="0">
      <alignment vertical="center"/>
    </xf>
    <xf numFmtId="0" fontId="9" fillId="0" borderId="32" applyNumberFormat="0" applyFill="0" applyAlignment="0" applyProtection="0"/>
    <xf numFmtId="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8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4" fontId="23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24" fillId="0" borderId="21" applyFont="0" applyFill="0" applyBorder="0" applyAlignment="0" applyProtection="0">
      <alignment horizontal="center" vertical="center"/>
    </xf>
    <xf numFmtId="164" fontId="1" fillId="0" borderId="0" applyFont="0" applyFill="0" applyBorder="0" applyAlignment="0" applyProtection="0"/>
    <xf numFmtId="0" fontId="25" fillId="0" borderId="33"/>
    <xf numFmtId="40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6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" fillId="0" borderId="0"/>
    <xf numFmtId="0" fontId="7" fillId="0" borderId="0"/>
    <xf numFmtId="0" fontId="28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1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" fillId="10" borderId="28" applyNumberFormat="0" applyFont="0" applyAlignment="0" applyProtection="0"/>
    <xf numFmtId="0" fontId="6" fillId="10" borderId="28" applyNumberFormat="0" applyFont="0" applyAlignment="0" applyProtection="0"/>
    <xf numFmtId="0" fontId="1" fillId="10" borderId="28" applyNumberFormat="0" applyFont="0" applyAlignment="0" applyProtection="0"/>
    <xf numFmtId="0" fontId="1" fillId="10" borderId="28" applyNumberFormat="0" applyFont="0" applyAlignment="0" applyProtection="0"/>
    <xf numFmtId="0" fontId="32" fillId="23" borderId="34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2" fillId="22" borderId="34" applyNumberFormat="0" applyAlignment="0" applyProtection="0"/>
    <xf numFmtId="0" fontId="32" fillId="22" borderId="3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29" applyNumberFormat="0" applyFill="0" applyAlignment="0" applyProtection="0"/>
    <xf numFmtId="0" fontId="19" fillId="0" borderId="30" applyNumberFormat="0" applyFill="0" applyAlignment="0" applyProtection="0"/>
    <xf numFmtId="0" fontId="20" fillId="0" borderId="31" applyNumberFormat="0" applyFill="0" applyAlignment="0" applyProtection="0"/>
    <xf numFmtId="0" fontId="38" fillId="0" borderId="38" applyNumberFormat="0" applyFill="0" applyAlignment="0" applyProtection="0"/>
    <xf numFmtId="0" fontId="38" fillId="0" borderId="38" applyNumberFormat="0" applyFill="0" applyAlignment="0" applyProtection="0"/>
    <xf numFmtId="0" fontId="14" fillId="24" borderId="27" applyNumberFormat="0" applyAlignment="0" applyProtection="0"/>
    <xf numFmtId="0" fontId="14" fillId="24" borderId="27" applyNumberFormat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" fillId="22" borderId="40" applyNumberFormat="0" applyAlignment="0" applyProtection="0"/>
    <xf numFmtId="0" fontId="11" fillId="22" borderId="40" applyNumberFormat="0" applyAlignment="0" applyProtection="0"/>
    <xf numFmtId="0" fontId="12" fillId="23" borderId="40" applyNumberFormat="0" applyAlignment="0" applyProtection="0"/>
    <xf numFmtId="0" fontId="12" fillId="23" borderId="40" applyNumberForma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5" fillId="7" borderId="40" applyNumberFormat="0" applyAlignment="0" applyProtection="0"/>
    <xf numFmtId="0" fontId="15" fillId="7" borderId="40" applyNumberFormat="0" applyAlignment="0" applyProtection="0"/>
    <xf numFmtId="0" fontId="15" fillId="13" borderId="40" applyNumberFormat="0" applyAlignment="0" applyProtection="0"/>
    <xf numFmtId="40" fontId="24" fillId="0" borderId="39" applyFont="0" applyFill="0" applyBorder="0" applyAlignment="0" applyProtection="0">
      <alignment horizontal="center" vertical="center"/>
    </xf>
    <xf numFmtId="0" fontId="3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1" fillId="10" borderId="41" applyNumberFormat="0" applyFont="0" applyAlignment="0" applyProtection="0"/>
    <xf numFmtId="0" fontId="32" fillId="23" borderId="42" applyNumberFormat="0" applyAlignment="0" applyProtection="0"/>
    <xf numFmtId="0" fontId="32" fillId="22" borderId="42" applyNumberFormat="0" applyAlignment="0" applyProtection="0"/>
    <xf numFmtId="0" fontId="32" fillId="22" borderId="42" applyNumberFormat="0" applyAlignment="0" applyProtection="0"/>
    <xf numFmtId="0" fontId="38" fillId="0" borderId="43" applyNumberFormat="0" applyFill="0" applyAlignment="0" applyProtection="0"/>
    <xf numFmtId="0" fontId="38" fillId="0" borderId="43" applyNumberFormat="0" applyFill="0" applyAlignment="0" applyProtection="0"/>
    <xf numFmtId="0" fontId="1" fillId="0" borderId="0"/>
    <xf numFmtId="165" fontId="39" fillId="0" borderId="0" applyFont="0" applyFill="0" applyBorder="0" applyAlignment="0" applyProtection="0"/>
    <xf numFmtId="0" fontId="40" fillId="0" borderId="0"/>
    <xf numFmtId="165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9" fontId="40" fillId="0" borderId="0" applyFont="0" applyFill="0" applyBorder="0" applyAlignment="0" applyProtection="0"/>
    <xf numFmtId="0" fontId="1" fillId="0" borderId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8" fillId="0" borderId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77" fontId="23" fillId="0" borderId="0" applyFont="0" applyFill="0" applyBorder="0" applyAlignment="0" applyProtection="0"/>
    <xf numFmtId="0" fontId="7" fillId="0" borderId="0"/>
    <xf numFmtId="0" fontId="23" fillId="0" borderId="0"/>
    <xf numFmtId="177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" fillId="0" borderId="0"/>
    <xf numFmtId="179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0" fontId="2" fillId="0" borderId="0" applyFont="0" applyFill="0" applyBorder="0" applyAlignment="0" applyProtection="0"/>
    <xf numFmtId="0" fontId="2" fillId="0" borderId="0"/>
  </cellStyleXfs>
  <cellXfs count="317">
    <xf numFmtId="0" fontId="0" fillId="0" borderId="0" xfId="0"/>
    <xf numFmtId="4" fontId="44" fillId="0" borderId="0" xfId="1" applyNumberFormat="1" applyFont="1" applyAlignment="1">
      <alignment vertical="center"/>
    </xf>
    <xf numFmtId="4" fontId="44" fillId="0" borderId="0" xfId="446" applyNumberFormat="1" applyFont="1" applyAlignment="1">
      <alignment vertical="center" wrapText="1"/>
    </xf>
    <xf numFmtId="0" fontId="43" fillId="0" borderId="0" xfId="447" applyFont="1" applyAlignment="1">
      <alignment vertical="center" wrapText="1"/>
    </xf>
    <xf numFmtId="0" fontId="43" fillId="0" borderId="0" xfId="448" applyFont="1" applyAlignment="1">
      <alignment horizontal="center" vertical="center"/>
    </xf>
    <xf numFmtId="0" fontId="41" fillId="0" borderId="0" xfId="448" applyFont="1" applyAlignment="1">
      <alignment horizontal="center" vertical="center"/>
    </xf>
    <xf numFmtId="0" fontId="41" fillId="28" borderId="0" xfId="448" applyFont="1" applyFill="1" applyAlignment="1">
      <alignment horizontal="center" vertical="center"/>
    </xf>
    <xf numFmtId="0" fontId="43" fillId="0" borderId="0" xfId="447" applyFont="1" applyAlignment="1">
      <alignment vertical="center"/>
    </xf>
    <xf numFmtId="0" fontId="43" fillId="0" borderId="62" xfId="447" applyFont="1" applyBorder="1" applyAlignment="1">
      <alignment vertical="center"/>
    </xf>
    <xf numFmtId="0" fontId="43" fillId="0" borderId="53" xfId="447" applyFont="1" applyBorder="1" applyAlignment="1">
      <alignment vertical="center"/>
    </xf>
    <xf numFmtId="0" fontId="43" fillId="0" borderId="49" xfId="447" applyFont="1" applyBorder="1" applyAlignment="1">
      <alignment vertical="center"/>
    </xf>
    <xf numFmtId="0" fontId="43" fillId="0" borderId="39" xfId="447" applyFont="1" applyBorder="1" applyAlignment="1">
      <alignment vertical="center"/>
    </xf>
    <xf numFmtId="178" fontId="41" fillId="0" borderId="5" xfId="447" applyNumberFormat="1" applyFont="1" applyBorder="1" applyAlignment="1">
      <alignment horizontal="center" vertical="center" wrapText="1"/>
    </xf>
    <xf numFmtId="0" fontId="41" fillId="0" borderId="6" xfId="447" applyFont="1" applyBorder="1" applyAlignment="1">
      <alignment horizontal="center" vertical="center"/>
    </xf>
    <xf numFmtId="0" fontId="41" fillId="0" borderId="6" xfId="447" applyFont="1" applyBorder="1" applyAlignment="1">
      <alignment horizontal="center" vertical="center" wrapText="1"/>
    </xf>
    <xf numFmtId="179" fontId="41" fillId="28" borderId="6" xfId="449" applyFont="1" applyFill="1" applyBorder="1" applyAlignment="1">
      <alignment horizontal="center" vertical="center" wrapText="1"/>
    </xf>
    <xf numFmtId="0" fontId="41" fillId="28" borderId="6" xfId="2" applyFont="1" applyFill="1" applyBorder="1" applyAlignment="1">
      <alignment horizontal="center" vertical="center" wrapText="1"/>
    </xf>
    <xf numFmtId="0" fontId="41" fillId="0" borderId="6" xfId="2" applyFont="1" applyBorder="1" applyAlignment="1">
      <alignment horizontal="center" vertical="center" wrapText="1"/>
    </xf>
    <xf numFmtId="180" fontId="41" fillId="0" borderId="9" xfId="447" applyNumberFormat="1" applyFont="1" applyBorder="1" applyAlignment="1">
      <alignment horizontal="center" vertical="center" wrapText="1"/>
    </xf>
    <xf numFmtId="0" fontId="41" fillId="0" borderId="11" xfId="448" applyFont="1" applyBorder="1" applyAlignment="1">
      <alignment vertical="center" wrapText="1"/>
    </xf>
    <xf numFmtId="0" fontId="41" fillId="0" borderId="10" xfId="448" applyFont="1" applyBorder="1" applyAlignment="1">
      <alignment vertical="center" wrapText="1"/>
    </xf>
    <xf numFmtId="0" fontId="41" fillId="0" borderId="7" xfId="448" applyFont="1" applyBorder="1" applyAlignment="1">
      <alignment vertical="center" wrapText="1"/>
    </xf>
    <xf numFmtId="0" fontId="41" fillId="28" borderId="7" xfId="448" applyFont="1" applyFill="1" applyBorder="1" applyAlignment="1">
      <alignment vertical="center" wrapText="1"/>
    </xf>
    <xf numFmtId="0" fontId="41" fillId="0" borderId="13" xfId="448" applyFont="1" applyBorder="1" applyAlignment="1">
      <alignment vertical="center" wrapText="1"/>
    </xf>
    <xf numFmtId="0" fontId="43" fillId="28" borderId="11" xfId="448" applyFont="1" applyFill="1" applyBorder="1" applyAlignment="1">
      <alignment horizontal="center" vertical="center" wrapText="1"/>
    </xf>
    <xf numFmtId="0" fontId="43" fillId="28" borderId="7" xfId="448" applyFont="1" applyFill="1" applyBorder="1" applyAlignment="1">
      <alignment horizontal="left" vertical="center" wrapText="1"/>
    </xf>
    <xf numFmtId="0" fontId="41" fillId="28" borderId="7" xfId="448" applyFont="1" applyFill="1" applyBorder="1" applyAlignment="1">
      <alignment horizontal="center" vertical="center" wrapText="1"/>
    </xf>
    <xf numFmtId="179" fontId="41" fillId="28" borderId="7" xfId="449" applyFont="1" applyFill="1" applyBorder="1" applyAlignment="1">
      <alignment horizontal="center" vertical="center" wrapText="1"/>
    </xf>
    <xf numFmtId="3" fontId="41" fillId="28" borderId="7" xfId="448" applyNumberFormat="1" applyFont="1" applyFill="1" applyBorder="1" applyAlignment="1">
      <alignment horizontal="center" vertical="center" wrapText="1"/>
    </xf>
    <xf numFmtId="4" fontId="41" fillId="28" borderId="13" xfId="448" applyNumberFormat="1" applyFont="1" applyFill="1" applyBorder="1" applyAlignment="1">
      <alignment horizontal="center" vertical="center" wrapText="1"/>
    </xf>
    <xf numFmtId="0" fontId="43" fillId="28" borderId="49" xfId="447" applyFont="1" applyFill="1" applyBorder="1" applyAlignment="1">
      <alignment vertical="center"/>
    </xf>
    <xf numFmtId="0" fontId="43" fillId="28" borderId="39" xfId="447" applyFont="1" applyFill="1" applyBorder="1" applyAlignment="1">
      <alignment vertical="center"/>
    </xf>
    <xf numFmtId="0" fontId="43" fillId="28" borderId="66" xfId="448" applyFont="1" applyFill="1" applyBorder="1" applyAlignment="1">
      <alignment horizontal="center" vertical="center" wrapText="1"/>
    </xf>
    <xf numFmtId="0" fontId="41" fillId="0" borderId="65" xfId="448" applyFont="1" applyBorder="1" applyAlignment="1">
      <alignment vertical="center" wrapText="1"/>
    </xf>
    <xf numFmtId="0" fontId="41" fillId="0" borderId="65" xfId="447" applyFont="1" applyBorder="1" applyAlignment="1">
      <alignment horizontal="center" vertical="center"/>
    </xf>
    <xf numFmtId="179" fontId="41" fillId="28" borderId="65" xfId="449" applyFont="1" applyFill="1" applyBorder="1" applyAlignment="1">
      <alignment horizontal="center" vertical="center"/>
    </xf>
    <xf numFmtId="0" fontId="41" fillId="28" borderId="65" xfId="447" applyFont="1" applyFill="1" applyBorder="1" applyAlignment="1">
      <alignment horizontal="center" vertical="center"/>
    </xf>
    <xf numFmtId="0" fontId="41" fillId="0" borderId="49" xfId="447" applyFont="1" applyBorder="1" applyAlignment="1">
      <alignment horizontal="center" vertical="center"/>
    </xf>
    <xf numFmtId="4" fontId="41" fillId="0" borderId="50" xfId="448" applyNumberFormat="1" applyFont="1" applyBorder="1" applyAlignment="1">
      <alignment horizontal="center" vertical="center" wrapText="1"/>
    </xf>
    <xf numFmtId="4" fontId="43" fillId="0" borderId="39" xfId="447" applyNumberFormat="1" applyFont="1" applyBorder="1" applyAlignment="1">
      <alignment vertical="center"/>
    </xf>
    <xf numFmtId="0" fontId="41" fillId="0" borderId="68" xfId="448" applyFont="1" applyBorder="1" applyAlignment="1">
      <alignment vertical="center" wrapText="1"/>
    </xf>
    <xf numFmtId="0" fontId="41" fillId="0" borderId="51" xfId="448" applyFont="1" applyBorder="1" applyAlignment="1">
      <alignment vertical="center" wrapText="1"/>
    </xf>
    <xf numFmtId="0" fontId="41" fillId="0" borderId="67" xfId="448" applyFont="1" applyBorder="1" applyAlignment="1">
      <alignment vertical="center" wrapText="1"/>
    </xf>
    <xf numFmtId="0" fontId="43" fillId="0" borderId="7" xfId="448" applyFont="1" applyBorder="1" applyAlignment="1">
      <alignment horizontal="left" vertical="center" wrapText="1"/>
    </xf>
    <xf numFmtId="0" fontId="41" fillId="0" borderId="7" xfId="448" applyFont="1" applyBorder="1" applyAlignment="1">
      <alignment horizontal="center" vertical="center" wrapText="1"/>
    </xf>
    <xf numFmtId="3" fontId="41" fillId="0" borderId="7" xfId="448" applyNumberFormat="1" applyFont="1" applyBorder="1" applyAlignment="1">
      <alignment horizontal="center" vertical="center" wrapText="1"/>
    </xf>
    <xf numFmtId="4" fontId="41" fillId="0" borderId="13" xfId="448" applyNumberFormat="1" applyFont="1" applyBorder="1" applyAlignment="1">
      <alignment horizontal="center" vertical="center" wrapText="1"/>
    </xf>
    <xf numFmtId="179" fontId="43" fillId="0" borderId="49" xfId="447" applyNumberFormat="1" applyFont="1" applyBorder="1" applyAlignment="1">
      <alignment vertical="center"/>
    </xf>
    <xf numFmtId="43" fontId="43" fillId="0" borderId="49" xfId="447" applyNumberFormat="1" applyFont="1" applyBorder="1" applyAlignment="1">
      <alignment vertical="center"/>
    </xf>
    <xf numFmtId="165" fontId="43" fillId="0" borderId="49" xfId="447" applyNumberFormat="1" applyFont="1" applyBorder="1" applyAlignment="1">
      <alignment vertical="center"/>
    </xf>
    <xf numFmtId="0" fontId="43" fillId="0" borderId="7" xfId="447" applyFont="1" applyBorder="1" applyAlignment="1">
      <alignment vertical="center"/>
    </xf>
    <xf numFmtId="0" fontId="43" fillId="28" borderId="68" xfId="448" applyFont="1" applyFill="1" applyBorder="1" applyAlignment="1">
      <alignment horizontal="center" vertical="center" wrapText="1"/>
    </xf>
    <xf numFmtId="179" fontId="41" fillId="28" borderId="67" xfId="448" applyNumberFormat="1" applyFont="1" applyFill="1" applyBorder="1" applyAlignment="1">
      <alignment vertical="center" wrapText="1"/>
    </xf>
    <xf numFmtId="0" fontId="41" fillId="28" borderId="67" xfId="448" applyFont="1" applyFill="1" applyBorder="1" applyAlignment="1">
      <alignment vertical="center" wrapText="1"/>
    </xf>
    <xf numFmtId="0" fontId="41" fillId="0" borderId="54" xfId="448" applyFont="1" applyBorder="1" applyAlignment="1">
      <alignment vertical="center" wrapText="1"/>
    </xf>
    <xf numFmtId="4" fontId="41" fillId="28" borderId="13" xfId="4" applyNumberFormat="1" applyFont="1" applyFill="1" applyBorder="1" applyAlignment="1">
      <alignment horizontal="center" vertical="center" wrapText="1"/>
    </xf>
    <xf numFmtId="181" fontId="43" fillId="28" borderId="49" xfId="447" applyNumberFormat="1" applyFont="1" applyFill="1" applyBorder="1" applyAlignment="1">
      <alignment vertical="center"/>
    </xf>
    <xf numFmtId="181" fontId="43" fillId="28" borderId="39" xfId="447" applyNumberFormat="1" applyFont="1" applyFill="1" applyBorder="1" applyAlignment="1">
      <alignment vertical="center"/>
    </xf>
    <xf numFmtId="0" fontId="41" fillId="0" borderId="7" xfId="448" applyFont="1" applyBorder="1" applyAlignment="1">
      <alignment horizontal="center" vertical="center"/>
    </xf>
    <xf numFmtId="179" fontId="41" fillId="28" borderId="7" xfId="449" applyFont="1" applyFill="1" applyBorder="1" applyAlignment="1">
      <alignment horizontal="center" vertical="center"/>
    </xf>
    <xf numFmtId="4" fontId="41" fillId="0" borderId="13" xfId="4" applyNumberFormat="1" applyFont="1" applyFill="1" applyBorder="1" applyAlignment="1">
      <alignment horizontal="center" vertical="center" wrapText="1"/>
    </xf>
    <xf numFmtId="49" fontId="43" fillId="0" borderId="11" xfId="448" applyNumberFormat="1" applyFont="1" applyBorder="1" applyAlignment="1">
      <alignment horizontal="center" vertical="center" wrapText="1"/>
    </xf>
    <xf numFmtId="181" fontId="43" fillId="0" borderId="49" xfId="447" applyNumberFormat="1" applyFont="1" applyBorder="1" applyAlignment="1">
      <alignment vertical="center"/>
    </xf>
    <xf numFmtId="0" fontId="43" fillId="0" borderId="11" xfId="448" applyFont="1" applyBorder="1" applyAlignment="1">
      <alignment horizontal="center" vertical="center" wrapText="1"/>
    </xf>
    <xf numFmtId="181" fontId="41" fillId="28" borderId="7" xfId="449" applyNumberFormat="1" applyFont="1" applyFill="1" applyBorder="1" applyAlignment="1">
      <alignment horizontal="center" vertical="center" wrapText="1"/>
    </xf>
    <xf numFmtId="181" fontId="43" fillId="0" borderId="39" xfId="447" applyNumberFormat="1" applyFont="1" applyBorder="1" applyAlignment="1">
      <alignment vertical="center"/>
    </xf>
    <xf numFmtId="49" fontId="43" fillId="28" borderId="11" xfId="448" applyNumberFormat="1" applyFont="1" applyFill="1" applyBorder="1" applyAlignment="1">
      <alignment horizontal="center" vertical="center" wrapText="1"/>
    </xf>
    <xf numFmtId="49" fontId="43" fillId="28" borderId="68" xfId="448" applyNumberFormat="1" applyFont="1" applyFill="1" applyBorder="1" applyAlignment="1">
      <alignment horizontal="center" vertical="center" wrapText="1"/>
    </xf>
    <xf numFmtId="181" fontId="41" fillId="28" borderId="67" xfId="448" applyNumberFormat="1" applyFont="1" applyFill="1" applyBorder="1" applyAlignment="1">
      <alignment vertical="center" wrapText="1"/>
    </xf>
    <xf numFmtId="0" fontId="41" fillId="28" borderId="7" xfId="447" applyFont="1" applyFill="1" applyBorder="1" applyAlignment="1">
      <alignment horizontal="center" vertical="center"/>
    </xf>
    <xf numFmtId="0" fontId="55" fillId="0" borderId="7" xfId="447" applyFont="1" applyBorder="1" applyAlignment="1">
      <alignment horizontal="center" vertical="center"/>
    </xf>
    <xf numFmtId="179" fontId="55" fillId="28" borderId="7" xfId="449" applyFont="1" applyFill="1" applyBorder="1" applyAlignment="1">
      <alignment horizontal="center" vertical="center"/>
    </xf>
    <xf numFmtId="180" fontId="55" fillId="0" borderId="7" xfId="447" applyNumberFormat="1" applyFont="1" applyBorder="1" applyAlignment="1">
      <alignment horizontal="center" vertical="center"/>
    </xf>
    <xf numFmtId="0" fontId="41" fillId="0" borderId="7" xfId="447" applyFont="1" applyBorder="1" applyAlignment="1">
      <alignment horizontal="center" vertical="center"/>
    </xf>
    <xf numFmtId="0" fontId="43" fillId="0" borderId="7" xfId="448" applyFont="1" applyBorder="1" applyAlignment="1">
      <alignment vertical="center" wrapText="1"/>
    </xf>
    <xf numFmtId="181" fontId="55" fillId="28" borderId="7" xfId="449" applyNumberFormat="1" applyFont="1" applyFill="1" applyBorder="1" applyAlignment="1">
      <alignment horizontal="center" vertical="center"/>
    </xf>
    <xf numFmtId="0" fontId="41" fillId="0" borderId="67" xfId="448" applyFont="1" applyBorder="1" applyAlignment="1">
      <alignment horizontal="center" vertical="center" wrapText="1"/>
    </xf>
    <xf numFmtId="181" fontId="41" fillId="28" borderId="67" xfId="449" applyNumberFormat="1" applyFont="1" applyFill="1" applyBorder="1" applyAlignment="1">
      <alignment horizontal="center" vertical="center" wrapText="1"/>
    </xf>
    <xf numFmtId="0" fontId="41" fillId="28" borderId="67" xfId="448" applyFont="1" applyFill="1" applyBorder="1" applyAlignment="1">
      <alignment horizontal="center" vertical="center" wrapText="1"/>
    </xf>
    <xf numFmtId="4" fontId="41" fillId="0" borderId="54" xfId="448" applyNumberFormat="1" applyFont="1" applyBorder="1" applyAlignment="1">
      <alignment horizontal="center" vertical="center" wrapText="1"/>
    </xf>
    <xf numFmtId="0" fontId="41" fillId="0" borderId="7" xfId="448" applyFont="1" applyBorder="1" applyAlignment="1">
      <alignment horizontal="left" vertical="center" wrapText="1"/>
    </xf>
    <xf numFmtId="0" fontId="41" fillId="30" borderId="2" xfId="447" applyFont="1" applyFill="1" applyBorder="1" applyAlignment="1">
      <alignment horizontal="center" vertical="center" wrapText="1"/>
    </xf>
    <xf numFmtId="179" fontId="41" fillId="30" borderId="2" xfId="449" applyFont="1" applyFill="1" applyBorder="1" applyAlignment="1">
      <alignment horizontal="center" vertical="center" wrapText="1"/>
    </xf>
    <xf numFmtId="0" fontId="41" fillId="30" borderId="20" xfId="447" applyFont="1" applyFill="1" applyBorder="1" applyAlignment="1">
      <alignment horizontal="center" vertical="center" wrapText="1"/>
    </xf>
    <xf numFmtId="4" fontId="41" fillId="30" borderId="19" xfId="448" applyNumberFormat="1" applyFont="1" applyFill="1" applyBorder="1" applyAlignment="1">
      <alignment horizontal="center" vertical="center" wrapText="1"/>
    </xf>
    <xf numFmtId="0" fontId="43" fillId="0" borderId="39" xfId="447" applyFont="1" applyBorder="1" applyAlignment="1">
      <alignment horizontal="center" vertical="center"/>
    </xf>
    <xf numFmtId="0" fontId="41" fillId="0" borderId="39" xfId="447" applyFont="1" applyBorder="1" applyAlignment="1">
      <alignment horizontal="center" vertical="center"/>
    </xf>
    <xf numFmtId="179" fontId="41" fillId="28" borderId="39" xfId="449" applyFont="1" applyFill="1" applyBorder="1" applyAlignment="1">
      <alignment horizontal="center" vertical="center"/>
    </xf>
    <xf numFmtId="0" fontId="41" fillId="28" borderId="39" xfId="447" applyFont="1" applyFill="1" applyBorder="1" applyAlignment="1">
      <alignment horizontal="center" vertical="center"/>
    </xf>
    <xf numFmtId="0" fontId="43" fillId="0" borderId="7" xfId="447" applyFont="1" applyBorder="1" applyAlignment="1">
      <alignment vertical="center" wrapText="1"/>
    </xf>
    <xf numFmtId="4" fontId="41" fillId="0" borderId="16" xfId="431" applyNumberFormat="1" applyFont="1" applyFill="1" applyBorder="1" applyAlignment="1">
      <alignment horizontal="center" vertical="center"/>
    </xf>
    <xf numFmtId="4" fontId="41" fillId="0" borderId="16" xfId="431" applyNumberFormat="1" applyFont="1" applyFill="1" applyBorder="1" applyAlignment="1">
      <alignment horizontal="center" vertical="center" wrapText="1"/>
    </xf>
    <xf numFmtId="4" fontId="41" fillId="0" borderId="44" xfId="431" applyNumberFormat="1" applyFont="1" applyFill="1" applyBorder="1" applyAlignment="1">
      <alignment horizontal="center" vertical="center"/>
    </xf>
    <xf numFmtId="4" fontId="41" fillId="0" borderId="19" xfId="431" applyNumberFormat="1" applyFont="1" applyFill="1" applyBorder="1" applyAlignment="1">
      <alignment horizontal="center" vertical="center"/>
    </xf>
    <xf numFmtId="4" fontId="51" fillId="0" borderId="0" xfId="431" applyNumberFormat="1" applyFont="1" applyFill="1" applyAlignment="1">
      <alignment horizontal="center" vertical="center"/>
    </xf>
    <xf numFmtId="4" fontId="41" fillId="0" borderId="0" xfId="431" applyNumberFormat="1" applyFont="1" applyFill="1" applyBorder="1" applyAlignment="1">
      <alignment horizontal="center" vertical="center"/>
    </xf>
    <xf numFmtId="2" fontId="43" fillId="0" borderId="8" xfId="431" applyNumberFormat="1" applyFont="1" applyFill="1" applyBorder="1" applyAlignment="1">
      <alignment horizontal="center"/>
    </xf>
    <xf numFmtId="4" fontId="41" fillId="0" borderId="22" xfId="431" applyNumberFormat="1" applyFont="1" applyFill="1" applyBorder="1" applyAlignment="1">
      <alignment horizontal="center" vertical="center"/>
    </xf>
    <xf numFmtId="2" fontId="43" fillId="0" borderId="12" xfId="431" applyNumberFormat="1" applyFont="1" applyFill="1" applyBorder="1" applyAlignment="1">
      <alignment horizontal="center"/>
    </xf>
    <xf numFmtId="2" fontId="43" fillId="0" borderId="71" xfId="431" applyNumberFormat="1" applyFont="1" applyFill="1" applyBorder="1" applyAlignment="1">
      <alignment horizontal="center"/>
    </xf>
    <xf numFmtId="2" fontId="43" fillId="0" borderId="58" xfId="431" applyNumberFormat="1" applyFont="1" applyFill="1" applyBorder="1" applyAlignment="1">
      <alignment horizontal="center"/>
    </xf>
    <xf numFmtId="2" fontId="43" fillId="0" borderId="72" xfId="431" applyNumberFormat="1" applyFont="1" applyFill="1" applyBorder="1" applyAlignment="1">
      <alignment horizontal="center"/>
    </xf>
    <xf numFmtId="2" fontId="43" fillId="0" borderId="13" xfId="431" applyNumberFormat="1" applyFont="1" applyFill="1" applyBorder="1" applyAlignment="1">
      <alignment horizontal="center"/>
    </xf>
    <xf numFmtId="2" fontId="43" fillId="0" borderId="77" xfId="431" applyNumberFormat="1" applyFont="1" applyFill="1" applyBorder="1" applyAlignment="1">
      <alignment horizontal="center"/>
    </xf>
    <xf numFmtId="2" fontId="43" fillId="0" borderId="48" xfId="431" applyNumberFormat="1" applyFont="1" applyFill="1" applyBorder="1" applyAlignment="1">
      <alignment horizontal="center"/>
    </xf>
    <xf numFmtId="165" fontId="41" fillId="0" borderId="0" xfId="382" applyFont="1" applyFill="1" applyAlignment="1">
      <alignment horizontal="center" vertical="center"/>
    </xf>
    <xf numFmtId="4" fontId="51" fillId="0" borderId="0" xfId="430" applyNumberFormat="1" applyFont="1" applyAlignment="1">
      <alignment vertical="center"/>
    </xf>
    <xf numFmtId="4" fontId="47" fillId="0" borderId="0" xfId="430" applyNumberFormat="1" applyFont="1" applyAlignment="1">
      <alignment horizontal="center" vertical="center"/>
    </xf>
    <xf numFmtId="4" fontId="42" fillId="0" borderId="0" xfId="430" applyNumberFormat="1" applyFont="1" applyAlignment="1">
      <alignment horizontal="center" vertical="center"/>
    </xf>
    <xf numFmtId="4" fontId="41" fillId="0" borderId="0" xfId="430" applyNumberFormat="1" applyFont="1" applyAlignment="1">
      <alignment vertical="center"/>
    </xf>
    <xf numFmtId="4" fontId="43" fillId="0" borderId="0" xfId="430" applyNumberFormat="1" applyFont="1" applyAlignment="1">
      <alignment vertical="center"/>
    </xf>
    <xf numFmtId="1" fontId="43" fillId="0" borderId="16" xfId="430" applyNumberFormat="1" applyFont="1" applyBorder="1" applyAlignment="1">
      <alignment horizontal="center" vertical="center"/>
    </xf>
    <xf numFmtId="49" fontId="41" fillId="0" borderId="18" xfId="451" applyNumberFormat="1" applyFont="1" applyBorder="1" applyAlignment="1">
      <alignment horizontal="center" vertical="center"/>
    </xf>
    <xf numFmtId="0" fontId="41" fillId="0" borderId="56" xfId="451" applyFont="1" applyBorder="1" applyAlignment="1">
      <alignment vertical="center"/>
    </xf>
    <xf numFmtId="0" fontId="41" fillId="0" borderId="6" xfId="451" applyFont="1" applyBorder="1" applyAlignment="1">
      <alignment horizontal="center" vertical="center"/>
    </xf>
    <xf numFmtId="2" fontId="43" fillId="0" borderId="22" xfId="430" applyNumberFormat="1" applyFont="1" applyBorder="1" applyAlignment="1">
      <alignment horizontal="center" vertical="center"/>
    </xf>
    <xf numFmtId="49" fontId="41" fillId="0" borderId="16" xfId="451" applyNumberFormat="1" applyFont="1" applyBorder="1" applyAlignment="1">
      <alignment horizontal="center" vertical="center"/>
    </xf>
    <xf numFmtId="0" fontId="41" fillId="0" borderId="46" xfId="451" applyFont="1" applyBorder="1" applyAlignment="1">
      <alignment vertical="center"/>
    </xf>
    <xf numFmtId="0" fontId="41" fillId="0" borderId="7" xfId="451" applyFont="1" applyBorder="1" applyAlignment="1">
      <alignment horizontal="center" vertical="center"/>
    </xf>
    <xf numFmtId="2" fontId="43" fillId="0" borderId="16" xfId="430" applyNumberFormat="1" applyFont="1" applyBorder="1" applyAlignment="1">
      <alignment horizontal="center" vertical="center"/>
    </xf>
    <xf numFmtId="2" fontId="41" fillId="0" borderId="16" xfId="430" applyNumberFormat="1" applyFont="1" applyBorder="1" applyAlignment="1">
      <alignment horizontal="center" vertical="center"/>
    </xf>
    <xf numFmtId="49" fontId="43" fillId="0" borderId="16" xfId="451" applyNumberFormat="1" applyFont="1" applyBorder="1" applyAlignment="1">
      <alignment horizontal="center" vertical="center"/>
    </xf>
    <xf numFmtId="0" fontId="43" fillId="0" borderId="46" xfId="451" applyFont="1" applyBorder="1" applyAlignment="1">
      <alignment vertical="center"/>
    </xf>
    <xf numFmtId="16" fontId="43" fillId="0" borderId="16" xfId="451" applyNumberFormat="1" applyFont="1" applyBorder="1" applyAlignment="1">
      <alignment horizontal="center" vertical="center"/>
    </xf>
    <xf numFmtId="0" fontId="59" fillId="0" borderId="46" xfId="451" applyFont="1" applyBorder="1" applyAlignment="1">
      <alignment vertical="center"/>
    </xf>
    <xf numFmtId="11" fontId="41" fillId="0" borderId="7" xfId="451" applyNumberFormat="1" applyFont="1" applyBorder="1" applyAlignment="1">
      <alignment horizontal="center" vertical="center"/>
    </xf>
    <xf numFmtId="16" fontId="43" fillId="0" borderId="22" xfId="451" applyNumberFormat="1" applyFont="1" applyBorder="1" applyAlignment="1">
      <alignment horizontal="center" vertical="center"/>
    </xf>
    <xf numFmtId="0" fontId="41" fillId="0" borderId="14" xfId="451" applyFont="1" applyBorder="1" applyAlignment="1">
      <alignment horizontal="center" vertical="center"/>
    </xf>
    <xf numFmtId="0" fontId="41" fillId="0" borderId="15" xfId="451" applyFont="1" applyBorder="1" applyAlignment="1">
      <alignment vertical="center"/>
    </xf>
    <xf numFmtId="0" fontId="41" fillId="0" borderId="2" xfId="451" applyFont="1" applyBorder="1" applyAlignment="1">
      <alignment vertical="center"/>
    </xf>
    <xf numFmtId="0" fontId="41" fillId="0" borderId="3" xfId="451" applyFont="1" applyBorder="1" applyAlignment="1">
      <alignment vertical="center"/>
    </xf>
    <xf numFmtId="2" fontId="43" fillId="0" borderId="19" xfId="430" applyNumberFormat="1" applyFont="1" applyBorder="1" applyAlignment="1">
      <alignment horizontal="center" vertical="center"/>
    </xf>
    <xf numFmtId="16" fontId="43" fillId="0" borderId="18" xfId="451" applyNumberFormat="1" applyFont="1" applyBorder="1" applyAlignment="1">
      <alignment horizontal="center" vertical="center"/>
    </xf>
    <xf numFmtId="0" fontId="59" fillId="0" borderId="5" xfId="451" applyFont="1" applyBorder="1" applyAlignment="1">
      <alignment vertical="center"/>
    </xf>
    <xf numFmtId="49" fontId="41" fillId="0" borderId="22" xfId="451" applyNumberFormat="1" applyFont="1" applyBorder="1" applyAlignment="1">
      <alignment horizontal="center" vertical="center"/>
    </xf>
    <xf numFmtId="49" fontId="43" fillId="0" borderId="22" xfId="451" applyNumberFormat="1" applyFont="1" applyBorder="1" applyAlignment="1">
      <alignment horizontal="center" vertical="center"/>
    </xf>
    <xf numFmtId="0" fontId="41" fillId="0" borderId="46" xfId="451" applyFont="1" applyBorder="1" applyAlignment="1">
      <alignment horizontal="left" vertical="center"/>
    </xf>
    <xf numFmtId="0" fontId="43" fillId="0" borderId="46" xfId="451" applyFont="1" applyBorder="1" applyAlignment="1">
      <alignment horizontal="left" vertical="center"/>
    </xf>
    <xf numFmtId="2" fontId="43" fillId="0" borderId="44" xfId="430" applyNumberFormat="1" applyFont="1" applyBorder="1" applyAlignment="1">
      <alignment horizontal="center" vertical="center"/>
    </xf>
    <xf numFmtId="0" fontId="44" fillId="0" borderId="56" xfId="451" applyFont="1" applyBorder="1" applyAlignment="1">
      <alignment vertical="center"/>
    </xf>
    <xf numFmtId="0" fontId="41" fillId="0" borderId="23" xfId="451" applyFont="1" applyBorder="1" applyAlignment="1">
      <alignment vertical="center"/>
    </xf>
    <xf numFmtId="2" fontId="41" fillId="0" borderId="7" xfId="452" applyNumberFormat="1" applyFont="1" applyBorder="1" applyAlignment="1">
      <alignment horizontal="center" vertical="center"/>
    </xf>
    <xf numFmtId="0" fontId="43" fillId="0" borderId="23" xfId="451" applyFont="1" applyBorder="1" applyAlignment="1">
      <alignment vertical="center"/>
    </xf>
    <xf numFmtId="0" fontId="59" fillId="0" borderId="23" xfId="451" applyFont="1" applyBorder="1" applyAlignment="1">
      <alignment vertical="center"/>
    </xf>
    <xf numFmtId="2" fontId="43" fillId="0" borderId="73" xfId="430" applyNumberFormat="1" applyFont="1" applyBorder="1" applyAlignment="1">
      <alignment horizontal="center" vertical="center"/>
    </xf>
    <xf numFmtId="0" fontId="59" fillId="0" borderId="74" xfId="451" applyFont="1" applyBorder="1" applyAlignment="1">
      <alignment vertical="center"/>
    </xf>
    <xf numFmtId="0" fontId="41" fillId="0" borderId="75" xfId="451" applyFont="1" applyBorder="1" applyAlignment="1">
      <alignment horizontal="center" vertical="center"/>
    </xf>
    <xf numFmtId="2" fontId="43" fillId="0" borderId="76" xfId="430" applyNumberFormat="1" applyFont="1" applyBorder="1" applyAlignment="1">
      <alignment horizontal="center" vertical="center"/>
    </xf>
    <xf numFmtId="1" fontId="43" fillId="0" borderId="76" xfId="430" applyNumberFormat="1" applyFont="1" applyBorder="1" applyAlignment="1">
      <alignment horizontal="center" vertical="center"/>
    </xf>
    <xf numFmtId="1" fontId="43" fillId="0" borderId="73" xfId="430" applyNumberFormat="1" applyFont="1" applyBorder="1" applyAlignment="1">
      <alignment horizontal="center" vertical="center"/>
    </xf>
    <xf numFmtId="49" fontId="43" fillId="0" borderId="44" xfId="451" applyNumberFormat="1" applyFont="1" applyBorder="1" applyAlignment="1">
      <alignment horizontal="center" vertical="center"/>
    </xf>
    <xf numFmtId="2" fontId="43" fillId="0" borderId="59" xfId="430" applyNumberFormat="1" applyFont="1" applyBorder="1" applyAlignment="1">
      <alignment horizontal="center" vertical="center"/>
    </xf>
    <xf numFmtId="16" fontId="43" fillId="0" borderId="17" xfId="451" applyNumberFormat="1" applyFont="1" applyBorder="1" applyAlignment="1">
      <alignment horizontal="center" vertical="center"/>
    </xf>
    <xf numFmtId="0" fontId="59" fillId="0" borderId="57" xfId="451" applyFont="1" applyBorder="1" applyAlignment="1">
      <alignment vertical="center"/>
    </xf>
    <xf numFmtId="0" fontId="41" fillId="0" borderId="78" xfId="451" applyFont="1" applyBorder="1" applyAlignment="1">
      <alignment horizontal="center" vertical="center"/>
    </xf>
    <xf numFmtId="0" fontId="41" fillId="0" borderId="5" xfId="451" applyFont="1" applyBorder="1" applyAlignment="1">
      <alignment vertical="center"/>
    </xf>
    <xf numFmtId="0" fontId="41" fillId="0" borderId="2" xfId="451" applyFont="1" applyBorder="1" applyAlignment="1">
      <alignment horizontal="center" vertical="center"/>
    </xf>
    <xf numFmtId="2" fontId="41" fillId="0" borderId="19" xfId="430" applyNumberFormat="1" applyFont="1" applyBorder="1" applyAlignment="1">
      <alignment horizontal="center" vertical="center"/>
    </xf>
    <xf numFmtId="3" fontId="43" fillId="0" borderId="0" xfId="430" applyNumberFormat="1" applyFont="1" applyAlignment="1">
      <alignment horizontal="left" vertical="center"/>
    </xf>
    <xf numFmtId="2" fontId="43" fillId="0" borderId="0" xfId="430" applyNumberFormat="1" applyFont="1" applyAlignment="1">
      <alignment horizontal="center" vertical="center"/>
    </xf>
    <xf numFmtId="2" fontId="41" fillId="0" borderId="0" xfId="430" applyNumberFormat="1" applyFont="1" applyAlignment="1">
      <alignment horizontal="center" vertical="center"/>
    </xf>
    <xf numFmtId="4" fontId="43" fillId="27" borderId="0" xfId="430" applyNumberFormat="1" applyFont="1" applyFill="1" applyAlignment="1">
      <alignment horizontal="center" vertical="center"/>
    </xf>
    <xf numFmtId="2" fontId="41" fillId="27" borderId="19" xfId="430" applyNumberFormat="1" applyFont="1" applyFill="1" applyBorder="1" applyAlignment="1">
      <alignment horizontal="center" vertical="center" wrapText="1"/>
    </xf>
    <xf numFmtId="0" fontId="41" fillId="27" borderId="19" xfId="2" applyFont="1" applyFill="1" applyBorder="1" applyAlignment="1">
      <alignment horizontal="center" vertical="center" wrapText="1"/>
    </xf>
    <xf numFmtId="1" fontId="41" fillId="0" borderId="16" xfId="430" applyNumberFormat="1" applyFont="1" applyBorder="1" applyAlignment="1">
      <alignment horizontal="center" vertical="center"/>
    </xf>
    <xf numFmtId="1" fontId="43" fillId="0" borderId="19" xfId="430" applyNumberFormat="1" applyFont="1" applyBorder="1" applyAlignment="1">
      <alignment horizontal="center" vertical="center"/>
    </xf>
    <xf numFmtId="4" fontId="41" fillId="27" borderId="4" xfId="431" applyNumberFormat="1" applyFont="1" applyFill="1" applyBorder="1" applyAlignment="1">
      <alignment horizontal="center" vertical="center" wrapText="1"/>
    </xf>
    <xf numFmtId="4" fontId="41" fillId="30" borderId="19" xfId="431" applyNumberFormat="1" applyFont="1" applyFill="1" applyBorder="1" applyAlignment="1">
      <alignment horizontal="center" vertical="center"/>
    </xf>
    <xf numFmtId="2" fontId="43" fillId="0" borderId="18" xfId="430" applyNumberFormat="1" applyFont="1" applyBorder="1" applyAlignment="1">
      <alignment horizontal="center" vertical="center"/>
    </xf>
    <xf numFmtId="2" fontId="41" fillId="0" borderId="18" xfId="430" applyNumberFormat="1" applyFont="1" applyBorder="1" applyAlignment="1">
      <alignment horizontal="center" vertical="center"/>
    </xf>
    <xf numFmtId="4" fontId="41" fillId="0" borderId="18" xfId="431" applyNumberFormat="1" applyFont="1" applyFill="1" applyBorder="1" applyAlignment="1">
      <alignment horizontal="center" vertical="center"/>
    </xf>
    <xf numFmtId="49" fontId="43" fillId="28" borderId="45" xfId="448" applyNumberFormat="1" applyFont="1" applyFill="1" applyBorder="1" applyAlignment="1">
      <alignment horizontal="center" vertical="center" wrapText="1"/>
    </xf>
    <xf numFmtId="0" fontId="41" fillId="0" borderId="14" xfId="448" applyFont="1" applyBorder="1" applyAlignment="1">
      <alignment vertical="center" wrapText="1"/>
    </xf>
    <xf numFmtId="181" fontId="41" fillId="28" borderId="14" xfId="448" applyNumberFormat="1" applyFont="1" applyFill="1" applyBorder="1" applyAlignment="1">
      <alignment vertical="center" wrapText="1"/>
    </xf>
    <xf numFmtId="0" fontId="41" fillId="28" borderId="14" xfId="448" applyFont="1" applyFill="1" applyBorder="1" applyAlignment="1">
      <alignment vertical="center" wrapText="1"/>
    </xf>
    <xf numFmtId="0" fontId="41" fillId="0" borderId="24" xfId="448" applyFont="1" applyBorder="1" applyAlignment="1">
      <alignment vertical="center" wrapText="1"/>
    </xf>
    <xf numFmtId="0" fontId="43" fillId="0" borderId="67" xfId="448" applyFont="1" applyBorder="1" applyAlignment="1">
      <alignment vertical="center" wrapText="1"/>
    </xf>
    <xf numFmtId="0" fontId="43" fillId="0" borderId="69" xfId="448" applyFont="1" applyBorder="1" applyAlignment="1">
      <alignment vertical="center" wrapText="1"/>
    </xf>
    <xf numFmtId="0" fontId="41" fillId="30" borderId="15" xfId="451" applyFont="1" applyFill="1" applyBorder="1" applyAlignment="1">
      <alignment vertical="center"/>
    </xf>
    <xf numFmtId="0" fontId="41" fillId="30" borderId="2" xfId="451" applyFont="1" applyFill="1" applyBorder="1" applyAlignment="1">
      <alignment vertical="center"/>
    </xf>
    <xf numFmtId="2" fontId="43" fillId="30" borderId="71" xfId="431" applyNumberFormat="1" applyFont="1" applyFill="1" applyBorder="1" applyAlignment="1">
      <alignment horizontal="center"/>
    </xf>
    <xf numFmtId="2" fontId="43" fillId="30" borderId="19" xfId="430" applyNumberFormat="1" applyFont="1" applyFill="1" applyBorder="1" applyAlignment="1">
      <alignment horizontal="center" vertical="center"/>
    </xf>
    <xf numFmtId="2" fontId="41" fillId="30" borderId="19" xfId="430" applyNumberFormat="1" applyFont="1" applyFill="1" applyBorder="1" applyAlignment="1">
      <alignment horizontal="center" vertical="center"/>
    </xf>
    <xf numFmtId="179" fontId="43" fillId="0" borderId="39" xfId="447" applyNumberFormat="1" applyFont="1" applyBorder="1" applyAlignment="1">
      <alignment vertical="center"/>
    </xf>
    <xf numFmtId="179" fontId="41" fillId="29" borderId="7" xfId="449" applyFont="1" applyFill="1" applyBorder="1" applyAlignment="1">
      <alignment horizontal="center" vertical="center" wrapText="1"/>
    </xf>
    <xf numFmtId="4" fontId="41" fillId="29" borderId="13" xfId="448" applyNumberFormat="1" applyFont="1" applyFill="1" applyBorder="1" applyAlignment="1">
      <alignment horizontal="center" vertical="center" wrapText="1"/>
    </xf>
    <xf numFmtId="4" fontId="41" fillId="27" borderId="15" xfId="431" applyNumberFormat="1" applyFont="1" applyFill="1" applyBorder="1" applyAlignment="1">
      <alignment horizontal="center" vertical="center" wrapText="1"/>
    </xf>
    <xf numFmtId="4" fontId="41" fillId="31" borderId="0" xfId="430" applyNumberFormat="1" applyFont="1" applyFill="1" applyAlignment="1">
      <alignment vertical="center"/>
    </xf>
    <xf numFmtId="4" fontId="43" fillId="31" borderId="0" xfId="430" applyNumberFormat="1" applyFont="1" applyFill="1" applyAlignment="1">
      <alignment vertical="center"/>
    </xf>
    <xf numFmtId="4" fontId="43" fillId="31" borderId="0" xfId="430" applyNumberFormat="1" applyFont="1" applyFill="1" applyAlignment="1">
      <alignment horizontal="center" vertical="center"/>
    </xf>
    <xf numFmtId="168" fontId="42" fillId="28" borderId="55" xfId="430" applyNumberFormat="1" applyFont="1" applyFill="1" applyBorder="1" applyAlignment="1">
      <alignment horizontal="center" vertical="center" wrapText="1"/>
    </xf>
    <xf numFmtId="4" fontId="42" fillId="28" borderId="0" xfId="430" applyNumberFormat="1" applyFont="1" applyFill="1" applyAlignment="1">
      <alignment horizontal="center" vertical="center"/>
    </xf>
    <xf numFmtId="0" fontId="30" fillId="0" borderId="0" xfId="248" applyFont="1" applyAlignment="1">
      <alignment vertical="center" wrapText="1"/>
    </xf>
    <xf numFmtId="0" fontId="30" fillId="28" borderId="0" xfId="248" applyFont="1" applyFill="1" applyAlignment="1">
      <alignment vertical="center" wrapText="1"/>
    </xf>
    <xf numFmtId="4" fontId="43" fillId="29" borderId="0" xfId="430" applyNumberFormat="1" applyFont="1" applyFill="1" applyAlignment="1">
      <alignment vertical="center"/>
    </xf>
    <xf numFmtId="4" fontId="60" fillId="0" borderId="0" xfId="430" applyNumberFormat="1" applyFont="1" applyAlignment="1">
      <alignment horizontal="center" vertical="center"/>
    </xf>
    <xf numFmtId="165" fontId="51" fillId="0" borderId="0" xfId="382" applyFont="1" applyFill="1" applyAlignment="1">
      <alignment vertical="center"/>
    </xf>
    <xf numFmtId="0" fontId="41" fillId="28" borderId="46" xfId="430" applyFont="1" applyFill="1" applyBorder="1" applyAlignment="1">
      <alignment horizontal="center" vertical="center"/>
    </xf>
    <xf numFmtId="4" fontId="41" fillId="28" borderId="16" xfId="431" applyNumberFormat="1" applyFont="1" applyFill="1" applyBorder="1" applyAlignment="1">
      <alignment horizontal="center"/>
    </xf>
    <xf numFmtId="0" fontId="41" fillId="28" borderId="16" xfId="430" applyFont="1" applyFill="1" applyBorder="1" applyAlignment="1">
      <alignment horizontal="center" vertical="center"/>
    </xf>
    <xf numFmtId="0" fontId="41" fillId="28" borderId="44" xfId="430" applyFont="1" applyFill="1" applyBorder="1" applyAlignment="1">
      <alignment horizontal="center" vertical="center"/>
    </xf>
    <xf numFmtId="0" fontId="41" fillId="28" borderId="46" xfId="430" applyFont="1" applyFill="1" applyBorder="1" applyAlignment="1">
      <alignment horizontal="center" vertical="center" wrapText="1"/>
    </xf>
    <xf numFmtId="0" fontId="41" fillId="28" borderId="17" xfId="430" applyFont="1" applyFill="1" applyBorder="1" applyAlignment="1">
      <alignment horizontal="center" vertical="center"/>
    </xf>
    <xf numFmtId="0" fontId="41" fillId="28" borderId="18" xfId="451" applyFont="1" applyFill="1" applyBorder="1" applyAlignment="1">
      <alignment horizontal="center" vertical="center"/>
    </xf>
    <xf numFmtId="0" fontId="41" fillId="28" borderId="16" xfId="451" applyFont="1" applyFill="1" applyBorder="1" applyAlignment="1">
      <alignment horizontal="center" vertical="center"/>
    </xf>
    <xf numFmtId="11" fontId="41" fillId="28" borderId="16" xfId="451" applyNumberFormat="1" applyFont="1" applyFill="1" applyBorder="1" applyAlignment="1">
      <alignment horizontal="center" vertical="center"/>
    </xf>
    <xf numFmtId="0" fontId="41" fillId="28" borderId="22" xfId="451" applyFont="1" applyFill="1" applyBorder="1" applyAlignment="1">
      <alignment horizontal="center" vertical="center"/>
    </xf>
    <xf numFmtId="0" fontId="41" fillId="28" borderId="55" xfId="451" applyFont="1" applyFill="1" applyBorder="1" applyAlignment="1">
      <alignment horizontal="center" vertical="center"/>
    </xf>
    <xf numFmtId="2" fontId="41" fillId="28" borderId="16" xfId="452" applyNumberFormat="1" applyFont="1" applyFill="1" applyBorder="1" applyAlignment="1">
      <alignment horizontal="center" vertical="center"/>
    </xf>
    <xf numFmtId="0" fontId="41" fillId="28" borderId="17" xfId="451" applyFont="1" applyFill="1" applyBorder="1" applyAlignment="1">
      <alignment horizontal="center" vertical="center"/>
    </xf>
    <xf numFmtId="0" fontId="41" fillId="0" borderId="16" xfId="451" applyFont="1" applyBorder="1" applyAlignment="1">
      <alignment horizontal="center" vertical="center"/>
    </xf>
    <xf numFmtId="165" fontId="41" fillId="0" borderId="46" xfId="382" applyFont="1" applyFill="1" applyBorder="1" applyAlignment="1">
      <alignment vertical="center" wrapText="1"/>
    </xf>
    <xf numFmtId="0" fontId="30" fillId="32" borderId="0" xfId="248" applyFont="1" applyFill="1" applyAlignment="1">
      <alignment vertical="center" wrapText="1"/>
    </xf>
    <xf numFmtId="0" fontId="41" fillId="0" borderId="46" xfId="430" applyFont="1" applyFill="1" applyBorder="1" applyAlignment="1">
      <alignment vertical="center" wrapText="1"/>
    </xf>
    <xf numFmtId="0" fontId="44" fillId="0" borderId="46" xfId="430" applyFont="1" applyFill="1" applyBorder="1" applyAlignment="1">
      <alignment horizontal="left" vertical="center" wrapText="1"/>
    </xf>
    <xf numFmtId="0" fontId="43" fillId="0" borderId="46" xfId="430" applyFont="1" applyFill="1" applyBorder="1" applyAlignment="1">
      <alignment vertical="center" wrapText="1"/>
    </xf>
    <xf numFmtId="0" fontId="57" fillId="0" borderId="46" xfId="430" applyFont="1" applyFill="1" applyBorder="1" applyAlignment="1">
      <alignment vertical="center" wrapText="1"/>
    </xf>
    <xf numFmtId="16" fontId="41" fillId="0" borderId="46" xfId="430" applyNumberFormat="1" applyFont="1" applyFill="1" applyBorder="1" applyAlignment="1">
      <alignment horizontal="left" vertical="center" wrapText="1"/>
    </xf>
    <xf numFmtId="16" fontId="43" fillId="0" borderId="46" xfId="430" applyNumberFormat="1" applyFont="1" applyFill="1" applyBorder="1" applyAlignment="1">
      <alignment horizontal="left" vertical="center" wrapText="1"/>
    </xf>
    <xf numFmtId="0" fontId="57" fillId="0" borderId="74" xfId="430" applyFont="1" applyFill="1" applyBorder="1" applyAlignment="1">
      <alignment vertical="center" wrapText="1"/>
    </xf>
    <xf numFmtId="0" fontId="44" fillId="0" borderId="46" xfId="430" applyFont="1" applyFill="1" applyBorder="1" applyAlignment="1">
      <alignment vertical="center" wrapText="1"/>
    </xf>
    <xf numFmtId="0" fontId="58" fillId="0" borderId="46" xfId="430" applyFont="1" applyFill="1" applyBorder="1" applyAlignment="1">
      <alignment vertical="center" wrapText="1"/>
    </xf>
    <xf numFmtId="0" fontId="57" fillId="0" borderId="57" xfId="430" applyFont="1" applyFill="1" applyBorder="1" applyAlignment="1">
      <alignment vertical="center" wrapText="1"/>
    </xf>
    <xf numFmtId="0" fontId="43" fillId="0" borderId="46" xfId="430" applyFont="1" applyFill="1" applyBorder="1" applyAlignment="1">
      <alignment horizontal="left" vertical="center" wrapText="1"/>
    </xf>
    <xf numFmtId="0" fontId="43" fillId="0" borderId="7" xfId="451" applyFont="1" applyFill="1" applyBorder="1" applyAlignment="1">
      <alignment vertical="center" wrapText="1"/>
    </xf>
    <xf numFmtId="0" fontId="41" fillId="0" borderId="46" xfId="430" applyFont="1" applyFill="1" applyBorder="1" applyAlignment="1">
      <alignment horizontal="left" vertical="center" wrapText="1"/>
    </xf>
    <xf numFmtId="0" fontId="43" fillId="0" borderId="46" xfId="451" applyFont="1" applyFill="1" applyBorder="1" applyAlignment="1">
      <alignment vertical="center" wrapText="1"/>
    </xf>
    <xf numFmtId="0" fontId="43" fillId="0" borderId="52" xfId="430" applyFont="1" applyFill="1" applyBorder="1" applyAlignment="1">
      <alignment horizontal="left" vertical="center" wrapText="1"/>
    </xf>
    <xf numFmtId="0" fontId="41" fillId="0" borderId="46" xfId="451" applyFont="1" applyFill="1" applyBorder="1" applyAlignment="1">
      <alignment vertical="center" wrapText="1"/>
    </xf>
    <xf numFmtId="0" fontId="59" fillId="0" borderId="46" xfId="451" applyFont="1" applyFill="1" applyBorder="1" applyAlignment="1">
      <alignment vertical="center" wrapText="1"/>
    </xf>
    <xf numFmtId="0" fontId="41" fillId="0" borderId="46" xfId="451" applyFont="1" applyFill="1" applyBorder="1" applyAlignment="1">
      <alignment horizontal="left" vertical="center" wrapText="1"/>
    </xf>
    <xf numFmtId="0" fontId="43" fillId="0" borderId="46" xfId="451" applyFont="1" applyFill="1" applyBorder="1" applyAlignment="1">
      <alignment horizontal="left" vertical="center" wrapText="1"/>
    </xf>
    <xf numFmtId="0" fontId="44" fillId="0" borderId="56" xfId="451" applyFont="1" applyFill="1" applyBorder="1" applyAlignment="1">
      <alignment vertical="center" wrapText="1"/>
    </xf>
    <xf numFmtId="0" fontId="41" fillId="0" borderId="23" xfId="451" applyFont="1" applyFill="1" applyBorder="1" applyAlignment="1">
      <alignment vertical="center" wrapText="1"/>
    </xf>
    <xf numFmtId="0" fontId="43" fillId="0" borderId="23" xfId="451" applyFont="1" applyFill="1" applyBorder="1" applyAlignment="1">
      <alignment vertical="center" wrapText="1"/>
    </xf>
    <xf numFmtId="0" fontId="59" fillId="0" borderId="57" xfId="451" applyFont="1" applyFill="1" applyBorder="1" applyAlignment="1">
      <alignment vertical="center" wrapText="1"/>
    </xf>
    <xf numFmtId="0" fontId="59" fillId="0" borderId="23" xfId="451" applyFont="1" applyFill="1" applyBorder="1" applyAlignment="1">
      <alignment vertical="center" wrapText="1"/>
    </xf>
    <xf numFmtId="4" fontId="51" fillId="0" borderId="0" xfId="430" applyNumberFormat="1" applyFont="1" applyFill="1" applyAlignment="1">
      <alignment vertical="center" wrapText="1"/>
    </xf>
    <xf numFmtId="165" fontId="42" fillId="0" borderId="15" xfId="382" applyFont="1" applyFill="1" applyBorder="1" applyAlignment="1">
      <alignment vertical="center"/>
    </xf>
    <xf numFmtId="165" fontId="42" fillId="0" borderId="55" xfId="382" applyFont="1" applyFill="1" applyBorder="1" applyAlignment="1">
      <alignment vertical="center" wrapText="1"/>
    </xf>
    <xf numFmtId="165" fontId="41" fillId="0" borderId="16" xfId="382" applyFont="1" applyFill="1" applyBorder="1" applyAlignment="1"/>
    <xf numFmtId="165" fontId="41" fillId="0" borderId="46" xfId="382" applyFont="1" applyFill="1" applyBorder="1" applyAlignment="1">
      <alignment vertical="center"/>
    </xf>
    <xf numFmtId="165" fontId="41" fillId="0" borderId="18" xfId="382" applyFont="1" applyFill="1" applyBorder="1" applyAlignment="1">
      <alignment vertical="center"/>
    </xf>
    <xf numFmtId="165" fontId="41" fillId="0" borderId="16" xfId="382" applyFont="1" applyFill="1" applyBorder="1" applyAlignment="1">
      <alignment vertical="center"/>
    </xf>
    <xf numFmtId="165" fontId="41" fillId="0" borderId="55" xfId="382" applyFont="1" applyFill="1" applyBorder="1" applyAlignment="1">
      <alignment vertical="center"/>
    </xf>
    <xf numFmtId="165" fontId="41" fillId="0" borderId="44" xfId="382" applyFont="1" applyFill="1" applyBorder="1" applyAlignment="1">
      <alignment vertical="center"/>
    </xf>
    <xf numFmtId="165" fontId="41" fillId="0" borderId="22" xfId="382" applyFont="1" applyFill="1" applyBorder="1" applyAlignment="1">
      <alignment vertical="center"/>
    </xf>
    <xf numFmtId="0" fontId="62" fillId="0" borderId="0" xfId="0" applyFont="1" applyAlignment="1">
      <alignment horizontal="left" vertical="top"/>
    </xf>
    <xf numFmtId="4" fontId="42" fillId="0" borderId="55" xfId="431" applyNumberFormat="1" applyFont="1" applyFill="1" applyBorder="1" applyAlignment="1">
      <alignment horizontal="center" vertical="center" wrapText="1"/>
    </xf>
    <xf numFmtId="4" fontId="41" fillId="0" borderId="16" xfId="431" applyNumberFormat="1" applyFont="1" applyFill="1" applyBorder="1" applyAlignment="1">
      <alignment horizontal="center"/>
    </xf>
    <xf numFmtId="0" fontId="41" fillId="0" borderId="46" xfId="430" applyFont="1" applyFill="1" applyBorder="1" applyAlignment="1">
      <alignment horizontal="center" vertical="center" wrapText="1"/>
    </xf>
    <xf numFmtId="0" fontId="41" fillId="0" borderId="46" xfId="430" applyFont="1" applyFill="1" applyBorder="1" applyAlignment="1">
      <alignment horizontal="center" vertical="center"/>
    </xf>
    <xf numFmtId="4" fontId="41" fillId="0" borderId="18" xfId="430" applyNumberFormat="1" applyFont="1" applyFill="1" applyBorder="1" applyAlignment="1">
      <alignment horizontal="center" vertical="center"/>
    </xf>
    <xf numFmtId="4" fontId="41" fillId="0" borderId="55" xfId="431" applyNumberFormat="1" applyFont="1" applyFill="1" applyBorder="1" applyAlignment="1">
      <alignment horizontal="center"/>
    </xf>
    <xf numFmtId="4" fontId="41" fillId="0" borderId="16" xfId="430" applyNumberFormat="1" applyFont="1" applyFill="1" applyBorder="1" applyAlignment="1">
      <alignment horizontal="center" vertical="center"/>
    </xf>
    <xf numFmtId="4" fontId="41" fillId="28" borderId="39" xfId="431" applyNumberFormat="1" applyFont="1" applyFill="1" applyBorder="1" applyAlignment="1">
      <alignment horizontal="center"/>
    </xf>
    <xf numFmtId="165" fontId="41" fillId="0" borderId="16" xfId="382" applyFont="1" applyFill="1" applyBorder="1" applyAlignment="1">
      <alignment horizontal="center" vertical="center"/>
    </xf>
    <xf numFmtId="165" fontId="41" fillId="28" borderId="16" xfId="382" applyFont="1" applyFill="1" applyBorder="1" applyAlignment="1">
      <alignment vertical="center"/>
    </xf>
    <xf numFmtId="165" fontId="63" fillId="0" borderId="16" xfId="382" applyFont="1" applyFill="1" applyBorder="1" applyAlignment="1">
      <alignment vertical="center"/>
    </xf>
    <xf numFmtId="0" fontId="62" fillId="0" borderId="0" xfId="0" applyFont="1" applyAlignment="1">
      <alignment wrapText="1"/>
    </xf>
    <xf numFmtId="1" fontId="41" fillId="0" borderId="16" xfId="430" applyNumberFormat="1" applyFont="1" applyFill="1" applyBorder="1" applyAlignment="1">
      <alignment horizontal="center" vertical="center"/>
    </xf>
    <xf numFmtId="1" fontId="41" fillId="0" borderId="44" xfId="430" applyNumberFormat="1" applyFont="1" applyFill="1" applyBorder="1" applyAlignment="1">
      <alignment horizontal="center" vertical="center"/>
    </xf>
    <xf numFmtId="1" fontId="41" fillId="0" borderId="46" xfId="430" applyNumberFormat="1" applyFont="1" applyFill="1" applyBorder="1" applyAlignment="1">
      <alignment horizontal="center" vertical="center"/>
    </xf>
    <xf numFmtId="1" fontId="41" fillId="0" borderId="18" xfId="451" applyNumberFormat="1" applyFont="1" applyFill="1" applyBorder="1" applyAlignment="1">
      <alignment horizontal="center" vertical="center"/>
    </xf>
    <xf numFmtId="1" fontId="41" fillId="0" borderId="16" xfId="451" applyNumberFormat="1" applyFont="1" applyFill="1" applyBorder="1" applyAlignment="1">
      <alignment horizontal="center" vertical="center"/>
    </xf>
    <xf numFmtId="1" fontId="41" fillId="0" borderId="22" xfId="451" applyNumberFormat="1" applyFont="1" applyFill="1" applyBorder="1" applyAlignment="1">
      <alignment horizontal="center" vertical="center"/>
    </xf>
    <xf numFmtId="1" fontId="41" fillId="0" borderId="55" xfId="451" applyNumberFormat="1" applyFont="1" applyFill="1" applyBorder="1" applyAlignment="1">
      <alignment horizontal="center" vertical="center"/>
    </xf>
    <xf numFmtId="1" fontId="41" fillId="0" borderId="17" xfId="451" applyNumberFormat="1" applyFont="1" applyFill="1" applyBorder="1" applyAlignment="1">
      <alignment horizontal="center" vertical="center"/>
    </xf>
    <xf numFmtId="1" fontId="61" fillId="0" borderId="0" xfId="430" applyNumberFormat="1" applyFont="1" applyFill="1" applyAlignment="1">
      <alignment horizontal="center" vertical="center"/>
    </xf>
    <xf numFmtId="0" fontId="65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top"/>
    </xf>
    <xf numFmtId="1" fontId="41" fillId="28" borderId="15" xfId="451" applyNumberFormat="1" applyFont="1" applyFill="1" applyBorder="1" applyAlignment="1">
      <alignment horizontal="center" vertical="center"/>
    </xf>
    <xf numFmtId="1" fontId="41" fillId="28" borderId="2" xfId="451" applyNumberFormat="1" applyFont="1" applyFill="1" applyBorder="1" applyAlignment="1">
      <alignment horizontal="center" vertical="center"/>
    </xf>
    <xf numFmtId="1" fontId="42" fillId="0" borderId="1" xfId="430" applyNumberFormat="1" applyFont="1" applyFill="1" applyBorder="1" applyAlignment="1">
      <alignment horizontal="center" vertical="center" wrapText="1"/>
    </xf>
    <xf numFmtId="1" fontId="42" fillId="0" borderId="55" xfId="430" applyNumberFormat="1" applyFont="1" applyFill="1" applyBorder="1" applyAlignment="1">
      <alignment horizontal="center" vertical="center" wrapText="1"/>
    </xf>
    <xf numFmtId="1" fontId="42" fillId="0" borderId="4" xfId="430" applyNumberFormat="1" applyFont="1" applyFill="1" applyBorder="1" applyAlignment="1">
      <alignment horizontal="center" vertical="center" wrapText="1"/>
    </xf>
    <xf numFmtId="0" fontId="45" fillId="0" borderId="0" xfId="450" applyFont="1" applyAlignment="1">
      <alignment horizontal="center" vertical="center" wrapText="1"/>
    </xf>
    <xf numFmtId="165" fontId="42" fillId="0" borderId="1" xfId="382" applyFont="1" applyFill="1" applyBorder="1" applyAlignment="1">
      <alignment vertical="center" wrapText="1"/>
    </xf>
    <xf numFmtId="165" fontId="42" fillId="0" borderId="4" xfId="382" applyFont="1" applyFill="1" applyBorder="1" applyAlignment="1">
      <alignment vertical="center" wrapText="1"/>
    </xf>
    <xf numFmtId="4" fontId="41" fillId="27" borderId="1" xfId="431" applyNumberFormat="1" applyFont="1" applyFill="1" applyBorder="1" applyAlignment="1">
      <alignment horizontal="center" vertical="center" wrapText="1"/>
    </xf>
    <xf numFmtId="4" fontId="41" fillId="27" borderId="55" xfId="431" applyNumberFormat="1" applyFont="1" applyFill="1" applyBorder="1" applyAlignment="1">
      <alignment horizontal="center" vertical="center" wrapText="1"/>
    </xf>
    <xf numFmtId="4" fontId="41" fillId="27" borderId="4" xfId="431" applyNumberFormat="1" applyFont="1" applyFill="1" applyBorder="1" applyAlignment="1">
      <alignment horizontal="center" vertical="center" wrapText="1"/>
    </xf>
    <xf numFmtId="4" fontId="42" fillId="0" borderId="1" xfId="431" applyNumberFormat="1" applyFont="1" applyFill="1" applyBorder="1" applyAlignment="1">
      <alignment horizontal="center" vertical="center" wrapText="1"/>
    </xf>
    <xf numFmtId="4" fontId="42" fillId="0" borderId="55" xfId="431" applyNumberFormat="1" applyFont="1" applyFill="1" applyBorder="1" applyAlignment="1">
      <alignment horizontal="center" vertical="center" wrapText="1"/>
    </xf>
    <xf numFmtId="4" fontId="42" fillId="0" borderId="4" xfId="431" applyNumberFormat="1" applyFont="1" applyFill="1" applyBorder="1" applyAlignment="1">
      <alignment horizontal="center" vertical="center" wrapText="1"/>
    </xf>
    <xf numFmtId="168" fontId="42" fillId="27" borderId="1" xfId="430" applyNumberFormat="1" applyFont="1" applyFill="1" applyBorder="1" applyAlignment="1">
      <alignment horizontal="center" vertical="center" wrapText="1"/>
    </xf>
    <xf numFmtId="168" fontId="42" fillId="27" borderId="55" xfId="430" applyNumberFormat="1" applyFont="1" applyFill="1" applyBorder="1" applyAlignment="1">
      <alignment horizontal="center" vertical="center" wrapText="1"/>
    </xf>
    <xf numFmtId="168" fontId="42" fillId="27" borderId="4" xfId="430" applyNumberFormat="1" applyFont="1" applyFill="1" applyBorder="1" applyAlignment="1">
      <alignment horizontal="center" vertical="center" wrapText="1"/>
    </xf>
    <xf numFmtId="168" fontId="42" fillId="0" borderId="1" xfId="430" applyNumberFormat="1" applyFont="1" applyFill="1" applyBorder="1" applyAlignment="1">
      <alignment horizontal="center" vertical="center" wrapText="1"/>
    </xf>
    <xf numFmtId="168" fontId="42" fillId="0" borderId="55" xfId="430" applyNumberFormat="1" applyFont="1" applyFill="1" applyBorder="1" applyAlignment="1">
      <alignment horizontal="center" vertical="center" wrapText="1"/>
    </xf>
    <xf numFmtId="168" fontId="42" fillId="0" borderId="4" xfId="430" applyNumberFormat="1" applyFont="1" applyFill="1" applyBorder="1" applyAlignment="1">
      <alignment horizontal="center" vertical="center" wrapText="1"/>
    </xf>
    <xf numFmtId="3" fontId="41" fillId="27" borderId="1" xfId="430" applyNumberFormat="1" applyFont="1" applyFill="1" applyBorder="1" applyAlignment="1">
      <alignment horizontal="center" vertical="center" wrapText="1"/>
    </xf>
    <xf numFmtId="3" fontId="41" fillId="27" borderId="4" xfId="430" applyNumberFormat="1" applyFont="1" applyFill="1" applyBorder="1" applyAlignment="1">
      <alignment horizontal="center" vertical="center" wrapText="1"/>
    </xf>
    <xf numFmtId="168" fontId="41" fillId="27" borderId="1" xfId="430" applyNumberFormat="1" applyFont="1" applyFill="1" applyBorder="1" applyAlignment="1">
      <alignment horizontal="center" vertical="center" wrapText="1"/>
    </xf>
    <xf numFmtId="168" fontId="41" fillId="27" borderId="4" xfId="430" applyNumberFormat="1" applyFont="1" applyFill="1" applyBorder="1" applyAlignment="1">
      <alignment horizontal="center" vertical="center" wrapText="1"/>
    </xf>
    <xf numFmtId="2" fontId="41" fillId="27" borderId="70" xfId="430" applyNumberFormat="1" applyFont="1" applyFill="1" applyBorder="1" applyAlignment="1">
      <alignment horizontal="center" vertical="center" wrapText="1"/>
    </xf>
    <xf numFmtId="2" fontId="41" fillId="27" borderId="47" xfId="430" applyNumberFormat="1" applyFont="1" applyFill="1" applyBorder="1" applyAlignment="1">
      <alignment horizontal="center" vertical="center" wrapText="1"/>
    </xf>
    <xf numFmtId="2" fontId="41" fillId="27" borderId="1" xfId="430" applyNumberFormat="1" applyFont="1" applyFill="1" applyBorder="1" applyAlignment="1">
      <alignment horizontal="center" vertical="center" wrapText="1"/>
    </xf>
    <xf numFmtId="2" fontId="41" fillId="27" borderId="4" xfId="430" applyNumberFormat="1" applyFont="1" applyFill="1" applyBorder="1" applyAlignment="1">
      <alignment horizontal="center" vertical="center" wrapText="1"/>
    </xf>
    <xf numFmtId="0" fontId="41" fillId="30" borderId="15" xfId="447" applyFont="1" applyFill="1" applyBorder="1" applyAlignment="1">
      <alignment horizontal="center" vertical="center" wrapText="1"/>
    </xf>
    <xf numFmtId="0" fontId="41" fillId="30" borderId="2" xfId="447" applyFont="1" applyFill="1" applyBorder="1" applyAlignment="1">
      <alignment horizontal="center" vertical="center" wrapText="1"/>
    </xf>
    <xf numFmtId="4" fontId="44" fillId="0" borderId="0" xfId="1" applyNumberFormat="1" applyFont="1" applyAlignment="1">
      <alignment horizontal="center" vertical="center"/>
    </xf>
    <xf numFmtId="178" fontId="41" fillId="27" borderId="1" xfId="447" applyNumberFormat="1" applyFont="1" applyFill="1" applyBorder="1" applyAlignment="1">
      <alignment horizontal="center" vertical="center" wrapText="1"/>
    </xf>
    <xf numFmtId="178" fontId="41" fillId="27" borderId="4" xfId="447" applyNumberFormat="1" applyFont="1" applyFill="1" applyBorder="1" applyAlignment="1">
      <alignment horizontal="center" vertical="center" wrapText="1"/>
    </xf>
    <xf numFmtId="0" fontId="41" fillId="27" borderId="60" xfId="447" applyFont="1" applyFill="1" applyBorder="1" applyAlignment="1">
      <alignment horizontal="center" vertical="center"/>
    </xf>
    <xf numFmtId="0" fontId="41" fillId="27" borderId="63" xfId="447" applyFont="1" applyFill="1" applyBorder="1" applyAlignment="1">
      <alignment horizontal="center" vertical="center"/>
    </xf>
    <xf numFmtId="0" fontId="41" fillId="27" borderId="61" xfId="447" applyFont="1" applyFill="1" applyBorder="1" applyAlignment="1">
      <alignment horizontal="center" vertical="center" wrapText="1"/>
    </xf>
    <xf numFmtId="0" fontId="41" fillId="27" borderId="64" xfId="447" applyFont="1" applyFill="1" applyBorder="1" applyAlignment="1">
      <alignment horizontal="center" vertical="center" wrapText="1"/>
    </xf>
    <xf numFmtId="179" fontId="41" fillId="27" borderId="60" xfId="449" applyFont="1" applyFill="1" applyBorder="1" applyAlignment="1">
      <alignment horizontal="center" vertical="center" wrapText="1"/>
    </xf>
    <xf numFmtId="179" fontId="41" fillId="27" borderId="63" xfId="449" applyFont="1" applyFill="1" applyBorder="1" applyAlignment="1">
      <alignment horizontal="center" vertical="center" wrapText="1"/>
    </xf>
    <xf numFmtId="0" fontId="41" fillId="27" borderId="15" xfId="2" applyFont="1" applyFill="1" applyBorder="1" applyAlignment="1">
      <alignment horizontal="center" vertical="center" wrapText="1"/>
    </xf>
    <xf numFmtId="0" fontId="41" fillId="27" borderId="20" xfId="2" applyFont="1" applyFill="1" applyBorder="1" applyAlignment="1">
      <alignment horizontal="center" vertical="center" wrapText="1"/>
    </xf>
    <xf numFmtId="180" fontId="41" fillId="27" borderId="1" xfId="447" applyNumberFormat="1" applyFont="1" applyFill="1" applyBorder="1" applyAlignment="1">
      <alignment horizontal="center" vertical="center" wrapText="1"/>
    </xf>
    <xf numFmtId="180" fontId="41" fillId="27" borderId="4" xfId="447" applyNumberFormat="1" applyFont="1" applyFill="1" applyBorder="1" applyAlignment="1">
      <alignment horizontal="center" vertical="center" wrapText="1"/>
    </xf>
    <xf numFmtId="0" fontId="45" fillId="0" borderId="15" xfId="450" applyFont="1" applyBorder="1" applyAlignment="1">
      <alignment horizontal="center" vertical="center" wrapText="1"/>
    </xf>
    <xf numFmtId="0" fontId="45" fillId="0" borderId="2" xfId="450" applyFont="1" applyBorder="1" applyAlignment="1">
      <alignment horizontal="center" vertical="center" wrapText="1"/>
    </xf>
    <xf numFmtId="0" fontId="45" fillId="0" borderId="20" xfId="450" applyFont="1" applyBorder="1" applyAlignment="1">
      <alignment horizontal="center" vertical="center" wrapText="1"/>
    </xf>
  </cellXfs>
  <cellStyles count="456">
    <cellStyle name="20 % - Accent1 2" xfId="10"/>
    <cellStyle name="20 % - Accent1 3" xfId="11"/>
    <cellStyle name="20 % - Accent2 2" xfId="12"/>
    <cellStyle name="20 % - Accent2 3" xfId="13"/>
    <cellStyle name="20 % - Accent3 2" xfId="14"/>
    <cellStyle name="20 % - Accent3 3" xfId="15"/>
    <cellStyle name="20 % - Accent4 2" xfId="16"/>
    <cellStyle name="20 % - Accent4 3" xfId="17"/>
    <cellStyle name="20 % - Accent5 2" xfId="18"/>
    <cellStyle name="20 % - Accent5 3" xfId="19"/>
    <cellStyle name="20 % - Accent6 2" xfId="20"/>
    <cellStyle name="20 % - Accent6 3" xfId="21"/>
    <cellStyle name="20% - Accent1" xfId="22"/>
    <cellStyle name="20% - Accent2" xfId="23"/>
    <cellStyle name="20% - Accent3" xfId="24"/>
    <cellStyle name="20% - Accent4" xfId="25"/>
    <cellStyle name="20% - Accent5" xfId="26"/>
    <cellStyle name="20% - Accent6" xfId="27"/>
    <cellStyle name="20% - Énfasis1" xfId="28"/>
    <cellStyle name="20% - Énfasis2" xfId="29"/>
    <cellStyle name="20% - Énfasis3" xfId="30"/>
    <cellStyle name="20% - Énfasis4" xfId="31"/>
    <cellStyle name="20% - Énfasis5" xfId="32"/>
    <cellStyle name="20% - Énfasis6" xfId="33"/>
    <cellStyle name="40 % - Accent1 2" xfId="34"/>
    <cellStyle name="40 % - Accent1 3" xfId="35"/>
    <cellStyle name="40 % - Accent2 2" xfId="36"/>
    <cellStyle name="40 % - Accent2 3" xfId="37"/>
    <cellStyle name="40 % - Accent3 2" xfId="38"/>
    <cellStyle name="40 % - Accent3 3" xfId="39"/>
    <cellStyle name="40 % - Accent4 2" xfId="40"/>
    <cellStyle name="40 % - Accent4 3" xfId="41"/>
    <cellStyle name="40 % - Accent5 2" xfId="42"/>
    <cellStyle name="40 % - Accent5 3" xfId="43"/>
    <cellStyle name="40 % - Accent6 2" xfId="44"/>
    <cellStyle name="40 % - Accent6 3" xfId="45"/>
    <cellStyle name="40% - Accent1" xfId="46"/>
    <cellStyle name="40% - Accent2" xfId="47"/>
    <cellStyle name="40% - Accent3" xfId="48"/>
    <cellStyle name="40% - Accent4" xfId="49"/>
    <cellStyle name="40% - Accent5" xfId="50"/>
    <cellStyle name="40% - Accent6" xfId="51"/>
    <cellStyle name="40% - Énfasis1" xfId="52"/>
    <cellStyle name="40% - Énfasis2" xfId="53"/>
    <cellStyle name="40% - Énfasis3" xfId="54"/>
    <cellStyle name="40% - Énfasis4" xfId="55"/>
    <cellStyle name="40% - Énfasis5" xfId="56"/>
    <cellStyle name="40% - Énfasis6" xfId="57"/>
    <cellStyle name="60 % - Accent1 2" xfId="58"/>
    <cellStyle name="60 % - Accent1 3" xfId="59"/>
    <cellStyle name="60 % - Accent2 2" xfId="60"/>
    <cellStyle name="60 % - Accent2 3" xfId="61"/>
    <cellStyle name="60 % - Accent3 2" xfId="62"/>
    <cellStyle name="60 % - Accent3 3" xfId="63"/>
    <cellStyle name="60 % - Accent4 2" xfId="64"/>
    <cellStyle name="60 % - Accent4 3" xfId="65"/>
    <cellStyle name="60 % - Accent5 2" xfId="66"/>
    <cellStyle name="60 % - Accent5 3" xfId="67"/>
    <cellStyle name="60 % - Accent6 2" xfId="68"/>
    <cellStyle name="60 % - Accent6 3" xfId="69"/>
    <cellStyle name="60% - Accent1" xfId="70"/>
    <cellStyle name="60% - Accent2" xfId="71"/>
    <cellStyle name="60% - Accent3" xfId="72"/>
    <cellStyle name="60% - Accent4" xfId="73"/>
    <cellStyle name="60% - Accent5" xfId="74"/>
    <cellStyle name="60% - Accent6" xfId="75"/>
    <cellStyle name="60% - Énfasis1" xfId="76"/>
    <cellStyle name="60% - Énfasis2" xfId="77"/>
    <cellStyle name="60% - Énfasis3" xfId="78"/>
    <cellStyle name="60% - Énfasis4" xfId="79"/>
    <cellStyle name="60% - Énfasis5" xfId="80"/>
    <cellStyle name="60% - Énfasis6" xfId="81"/>
    <cellStyle name="Accent1 2" xfId="82"/>
    <cellStyle name="Accent1 3" xfId="83"/>
    <cellStyle name="Accent2 2" xfId="84"/>
    <cellStyle name="Accent2 3" xfId="85"/>
    <cellStyle name="Accent3 2" xfId="86"/>
    <cellStyle name="Accent3 3" xfId="87"/>
    <cellStyle name="Accent4 2" xfId="88"/>
    <cellStyle name="Accent4 3" xfId="89"/>
    <cellStyle name="Accent5 2" xfId="90"/>
    <cellStyle name="Accent5 3" xfId="91"/>
    <cellStyle name="Accent6 2" xfId="92"/>
    <cellStyle name="Accent6 3" xfId="93"/>
    <cellStyle name="Avertissement 2" xfId="94"/>
    <cellStyle name="Avertissement 3" xfId="95"/>
    <cellStyle name="Bad" xfId="96"/>
    <cellStyle name="Calcul 2" xfId="97"/>
    <cellStyle name="Calcul 2 2" xfId="384"/>
    <cellStyle name="Calcul 3" xfId="98"/>
    <cellStyle name="Calcul 3 2" xfId="385"/>
    <cellStyle name="Calculation" xfId="99"/>
    <cellStyle name="Calculation 2" xfId="386"/>
    <cellStyle name="Cálculo" xfId="100"/>
    <cellStyle name="Cálculo 2" xfId="387"/>
    <cellStyle name="Cellule liée 2" xfId="101"/>
    <cellStyle name="Cellule liée 3" xfId="102"/>
    <cellStyle name="Check Cell" xfId="103"/>
    <cellStyle name="Commentaire 2" xfId="104"/>
    <cellStyle name="Commentaire 2 2" xfId="388"/>
    <cellStyle name="Commentaire 3" xfId="105"/>
    <cellStyle name="Commentaire 3 2" xfId="106"/>
    <cellStyle name="Commentaire 3 2 2" xfId="390"/>
    <cellStyle name="Commentaire 3 3" xfId="107"/>
    <cellStyle name="Commentaire 3 3 2" xfId="391"/>
    <cellStyle name="Commentaire 3 4" xfId="108"/>
    <cellStyle name="Commentaire 3 4 2" xfId="392"/>
    <cellStyle name="Commentaire 3 5" xfId="389"/>
    <cellStyle name="Commentaire 4" xfId="109"/>
    <cellStyle name="Commentaire 4 2" xfId="393"/>
    <cellStyle name="Commentaire 5" xfId="110"/>
    <cellStyle name="Commentaire 5 2" xfId="394"/>
    <cellStyle name="Énfasis1" xfId="111"/>
    <cellStyle name="Énfasis2" xfId="112"/>
    <cellStyle name="Énfasis3" xfId="113"/>
    <cellStyle name="Énfasis4" xfId="114"/>
    <cellStyle name="Énfasis5" xfId="115"/>
    <cellStyle name="Énfasis6" xfId="116"/>
    <cellStyle name="Entrée 2" xfId="117"/>
    <cellStyle name="Entrée 2 2" xfId="395"/>
    <cellStyle name="Entrée 3" xfId="118"/>
    <cellStyle name="Entrée 3 2" xfId="396"/>
    <cellStyle name="Euro" xfId="119"/>
    <cellStyle name="Euro 2" xfId="120"/>
    <cellStyle name="Euro 3" xfId="121"/>
    <cellStyle name="Euro 4" xfId="122"/>
    <cellStyle name="Euro 5" xfId="123"/>
    <cellStyle name="Excel Built-in Normal" xfId="408"/>
    <cellStyle name="Explanatory Text" xfId="124"/>
    <cellStyle name="Good" xfId="125"/>
    <cellStyle name="Heading 1" xfId="126"/>
    <cellStyle name="Heading 2" xfId="127"/>
    <cellStyle name="Heading 3" xfId="128"/>
    <cellStyle name="Heading 4" xfId="129"/>
    <cellStyle name="Input" xfId="130"/>
    <cellStyle name="Input 2" xfId="397"/>
    <cellStyle name="Insatisfaisant 2" xfId="131"/>
    <cellStyle name="Insatisfaisant 3" xfId="132"/>
    <cellStyle name="J1" xfId="133"/>
    <cellStyle name="JAMILA" xfId="134"/>
    <cellStyle name="JAMILA 2" xfId="135"/>
    <cellStyle name="lak" xfId="136"/>
    <cellStyle name="lak 2" xfId="137"/>
    <cellStyle name="Linked Cell" xfId="138"/>
    <cellStyle name="Milliers" xfId="382" builtinId="3"/>
    <cellStyle name="Milliers 10" xfId="139"/>
    <cellStyle name="Milliers 10 2" xfId="140"/>
    <cellStyle name="Milliers 10 2 2" xfId="141"/>
    <cellStyle name="Milliers 10 2 3" xfId="142"/>
    <cellStyle name="Milliers 10 2 4" xfId="143"/>
    <cellStyle name="Milliers 10 3" xfId="144"/>
    <cellStyle name="Milliers 10 6" xfId="145"/>
    <cellStyle name="Milliers 10_APS BP FLUIDE CFP 03" xfId="146"/>
    <cellStyle name="Milliers 11" xfId="147"/>
    <cellStyle name="Milliers 11 2" xfId="411"/>
    <cellStyle name="Milliers 12" xfId="148"/>
    <cellStyle name="Milliers 12 2" xfId="414"/>
    <cellStyle name="Milliers 13" xfId="149"/>
    <cellStyle name="Milliers 13 2" xfId="150"/>
    <cellStyle name="Milliers 13 3" xfId="151"/>
    <cellStyle name="Milliers 13 4" xfId="152"/>
    <cellStyle name="Milliers 14" xfId="153"/>
    <cellStyle name="Milliers 14 2" xfId="154"/>
    <cellStyle name="Milliers 14 3" xfId="155"/>
    <cellStyle name="Milliers 14 3 3 2" xfId="156"/>
    <cellStyle name="Milliers 14 3 3 2 2" xfId="157"/>
    <cellStyle name="Milliers 14 4" xfId="158"/>
    <cellStyle name="Milliers 15" xfId="159"/>
    <cellStyle name="Milliers 15 10" xfId="160"/>
    <cellStyle name="Milliers 15 11" xfId="161"/>
    <cellStyle name="Milliers 15 12" xfId="162"/>
    <cellStyle name="Milliers 15 13" xfId="163"/>
    <cellStyle name="Milliers 15 14" xfId="164"/>
    <cellStyle name="Milliers 15 15" xfId="165"/>
    <cellStyle name="Milliers 15 16" xfId="166"/>
    <cellStyle name="Milliers 15 17" xfId="167"/>
    <cellStyle name="Milliers 15 18" xfId="168"/>
    <cellStyle name="Milliers 15 19" xfId="169"/>
    <cellStyle name="Milliers 15 2" xfId="170"/>
    <cellStyle name="Milliers 15 20" xfId="171"/>
    <cellStyle name="Milliers 15 21" xfId="172"/>
    <cellStyle name="Milliers 15 22" xfId="173"/>
    <cellStyle name="Milliers 15 23" xfId="174"/>
    <cellStyle name="Milliers 15 24" xfId="175"/>
    <cellStyle name="Milliers 15 25" xfId="176"/>
    <cellStyle name="Milliers 15 26" xfId="177"/>
    <cellStyle name="Milliers 15 27" xfId="178"/>
    <cellStyle name="Milliers 15 28" xfId="179"/>
    <cellStyle name="Milliers 15 29" xfId="180"/>
    <cellStyle name="Milliers 15 3" xfId="181"/>
    <cellStyle name="Milliers 15 30" xfId="182"/>
    <cellStyle name="Milliers 15 31" xfId="183"/>
    <cellStyle name="Milliers 15 32" xfId="184"/>
    <cellStyle name="Milliers 15 33" xfId="185"/>
    <cellStyle name="Milliers 15 34" xfId="186"/>
    <cellStyle name="Milliers 15 35" xfId="412"/>
    <cellStyle name="Milliers 15 4" xfId="187"/>
    <cellStyle name="Milliers 15 5" xfId="188"/>
    <cellStyle name="Milliers 15 6" xfId="189"/>
    <cellStyle name="Milliers 15 7" xfId="190"/>
    <cellStyle name="Milliers 15 8" xfId="191"/>
    <cellStyle name="Milliers 15 9" xfId="192"/>
    <cellStyle name="Milliers 15_BP A EXT 1" xfId="193"/>
    <cellStyle name="Milliers 16" xfId="194"/>
    <cellStyle name="Milliers 16 2" xfId="195"/>
    <cellStyle name="Milliers 16 3" xfId="196"/>
    <cellStyle name="Milliers 17" xfId="197"/>
    <cellStyle name="Milliers 18" xfId="198"/>
    <cellStyle name="Milliers 19" xfId="199"/>
    <cellStyle name="Milliers 2" xfId="5"/>
    <cellStyle name="Milliers 2 10" xfId="437"/>
    <cellStyle name="Milliers 2 2" xfId="4"/>
    <cellStyle name="Milliers 2 2 2" xfId="200"/>
    <cellStyle name="Milliers 2 2 2 2" xfId="201"/>
    <cellStyle name="Milliers 2 2 2 2 2" xfId="202"/>
    <cellStyle name="Milliers 2 2 3" xfId="203"/>
    <cellStyle name="Milliers 2 2_01.BOR" xfId="204"/>
    <cellStyle name="Milliers 2 3" xfId="205"/>
    <cellStyle name="Milliers 2 4" xfId="206"/>
    <cellStyle name="Milliers 2 4 2" xfId="417"/>
    <cellStyle name="Milliers 2 5" xfId="207"/>
    <cellStyle name="Milliers 2 6" xfId="208"/>
    <cellStyle name="Milliers 2 7" xfId="209"/>
    <cellStyle name="Milliers 2 8" xfId="6"/>
    <cellStyle name="Milliers 2 9" xfId="383"/>
    <cellStyle name="Milliers 2_4.estim-dce FLUIDE b1a-" xfId="210"/>
    <cellStyle name="Milliers 20" xfId="211"/>
    <cellStyle name="Milliers 20 2" xfId="212"/>
    <cellStyle name="Milliers 20 3" xfId="213"/>
    <cellStyle name="Milliers 21" xfId="214"/>
    <cellStyle name="Milliers 22" xfId="381"/>
    <cellStyle name="Milliers 22 2" xfId="439"/>
    <cellStyle name="Milliers 23" xfId="409"/>
    <cellStyle name="Milliers 23 2" xfId="440"/>
    <cellStyle name="Milliers 24" xfId="415"/>
    <cellStyle name="Milliers 24 2" xfId="431"/>
    <cellStyle name="Milliers 25" xfId="429"/>
    <cellStyle name="Milliers 26" xfId="433"/>
    <cellStyle name="Milliers 27" xfId="436"/>
    <cellStyle name="Milliers 28" xfId="442"/>
    <cellStyle name="Milliers 3" xfId="215"/>
    <cellStyle name="Milliers 3 2" xfId="418"/>
    <cellStyle name="Milliers 4" xfId="216"/>
    <cellStyle name="Milliers 4 2" xfId="217"/>
    <cellStyle name="Milliers 4 2 2" xfId="420"/>
    <cellStyle name="Milliers 4 3" xfId="218"/>
    <cellStyle name="Milliers 4 4" xfId="219"/>
    <cellStyle name="Milliers 4 5" xfId="419"/>
    <cellStyle name="Milliers 4_1.Bp bloc A  GO" xfId="220"/>
    <cellStyle name="Milliers 41" xfId="221"/>
    <cellStyle name="Milliers 5" xfId="222"/>
    <cellStyle name="Milliers 5 2" xfId="223"/>
    <cellStyle name="Milliers 5_4.estim-dce FLUIDE b1a-" xfId="224"/>
    <cellStyle name="Milliers 6" xfId="225"/>
    <cellStyle name="Milliers 6 2" xfId="226"/>
    <cellStyle name="Milliers 6 3" xfId="227"/>
    <cellStyle name="Milliers 6 4" xfId="228"/>
    <cellStyle name="Milliers 6 5" xfId="454"/>
    <cellStyle name="Milliers 6_APS BP FLUIDE CFP 03" xfId="229"/>
    <cellStyle name="Milliers 7" xfId="230"/>
    <cellStyle name="Milliers 8" xfId="231"/>
    <cellStyle name="Milliers 8 2" xfId="232"/>
    <cellStyle name="Milliers 8 3" xfId="421"/>
    <cellStyle name="Milliers 8_APD_casa anfa_bâtiment modifier le15-3-11" xfId="233"/>
    <cellStyle name="Milliers 9" xfId="234"/>
    <cellStyle name="Milliers 9 2" xfId="422"/>
    <cellStyle name="Milliers_BP. voirie-assainissement -AEP CNFM" xfId="449"/>
    <cellStyle name="Milliers1" xfId="235"/>
    <cellStyle name="Milliers1 2" xfId="398"/>
    <cellStyle name="Monétaire 2" xfId="236"/>
    <cellStyle name="Monétaire 2 2" xfId="423"/>
    <cellStyle name="Monétaire 2 2 2" xfId="441"/>
    <cellStyle name="Monétaire 2 3" xfId="438"/>
    <cellStyle name="NAJ" xfId="237"/>
    <cellStyle name="NAJAT" xfId="238"/>
    <cellStyle name="NAJAT 2" xfId="239"/>
    <cellStyle name="Neutral" xfId="240"/>
    <cellStyle name="Neutre 2" xfId="241"/>
    <cellStyle name="Neutre 3" xfId="242"/>
    <cellStyle name="Normal" xfId="0" builtinId="0"/>
    <cellStyle name="Normal 10" xfId="243"/>
    <cellStyle name="Normal 10 2" xfId="244"/>
    <cellStyle name="Normal 10_5.bat admDCE-TCE 27-06-12 définitive" xfId="245"/>
    <cellStyle name="Normal 11" xfId="246"/>
    <cellStyle name="Normal 11 2" xfId="413"/>
    <cellStyle name="Normal 12" xfId="247"/>
    <cellStyle name="Normal 13" xfId="248"/>
    <cellStyle name="Normal 14" xfId="249"/>
    <cellStyle name="Normal 15" xfId="250"/>
    <cellStyle name="Normal 16" xfId="251"/>
    <cellStyle name="Normal 17" xfId="252"/>
    <cellStyle name="Normal 18" xfId="253"/>
    <cellStyle name="Normal 19" xfId="254"/>
    <cellStyle name="Normal 19 2" xfId="432"/>
    <cellStyle name="Normal 2" xfId="255"/>
    <cellStyle name="Normal 2 2" xfId="256"/>
    <cellStyle name="Normal 2 2 2" xfId="257"/>
    <cellStyle name="Normal 2 2 2 2" xfId="7"/>
    <cellStyle name="Normal 2 2 2_Copie de BR-MENUISERIE  08-10-18" xfId="258"/>
    <cellStyle name="Normal 2 2_APS-ORANGERAIE" xfId="259"/>
    <cellStyle name="Normal 2 3" xfId="260"/>
    <cellStyle name="Normal 2 4" xfId="2"/>
    <cellStyle name="Normal 2 4 2" xfId="261"/>
    <cellStyle name="Normal 2 4 3" xfId="262"/>
    <cellStyle name="Normal 2 4 4" xfId="263"/>
    <cellStyle name="Normal 2_01.BOR" xfId="264"/>
    <cellStyle name="Normal 20" xfId="265"/>
    <cellStyle name="Normal 21" xfId="266"/>
    <cellStyle name="Normal 21 2" xfId="267"/>
    <cellStyle name="Normal 21_DCE-marjane mks-GO" xfId="268"/>
    <cellStyle name="Normal 22" xfId="269"/>
    <cellStyle name="Normal 23" xfId="270"/>
    <cellStyle name="Normal 23 2" xfId="271"/>
    <cellStyle name="Normal 23_DCE-marjane mks-GO" xfId="272"/>
    <cellStyle name="Normal 24" xfId="273"/>
    <cellStyle name="Normal 25" xfId="274"/>
    <cellStyle name="Normal 25 2" xfId="275"/>
    <cellStyle name="Normal 25_DCE-marjane mks-GO" xfId="276"/>
    <cellStyle name="Normal 26" xfId="277"/>
    <cellStyle name="Normal 26 2" xfId="278"/>
    <cellStyle name="Normal 26_DCE-marjane mks-GO" xfId="279"/>
    <cellStyle name="Normal 27" xfId="280"/>
    <cellStyle name="Normal 27 2" xfId="281"/>
    <cellStyle name="Normal 27_DCE-marjane mks-GO" xfId="282"/>
    <cellStyle name="Normal 28" xfId="283"/>
    <cellStyle name="Normal 28 2" xfId="284"/>
    <cellStyle name="Normal 28_DCE-marjane mks-GO" xfId="285"/>
    <cellStyle name="Normal 29" xfId="286"/>
    <cellStyle name="Normal 3" xfId="287"/>
    <cellStyle name="Normal 3 2" xfId="9"/>
    <cellStyle name="Normal 30" xfId="288"/>
    <cellStyle name="Normal 31" xfId="289"/>
    <cellStyle name="Normal 32" xfId="290"/>
    <cellStyle name="Normal 33" xfId="291"/>
    <cellStyle name="Normal 34" xfId="292"/>
    <cellStyle name="Normal 35" xfId="293"/>
    <cellStyle name="Normal 36" xfId="294"/>
    <cellStyle name="Normal 37" xfId="295"/>
    <cellStyle name="Normal 38" xfId="296"/>
    <cellStyle name="Normal 39" xfId="297"/>
    <cellStyle name="Normal 4" xfId="298"/>
    <cellStyle name="Normal 4 2" xfId="299"/>
    <cellStyle name="Normal 4 3" xfId="424"/>
    <cellStyle name="Normal 4 4" xfId="434"/>
    <cellStyle name="Normal 4 4 2" xfId="445"/>
    <cellStyle name="Normal 4 5" xfId="444"/>
    <cellStyle name="Normal 4_3.ilot 107-108 Bord général 03-07-17" xfId="300"/>
    <cellStyle name="Normal 40" xfId="301"/>
    <cellStyle name="Normal 41" xfId="302"/>
    <cellStyle name="Normal 42" xfId="303"/>
    <cellStyle name="Normal 43" xfId="304"/>
    <cellStyle name="Normal 44" xfId="305"/>
    <cellStyle name="Normal 45" xfId="306"/>
    <cellStyle name="Normal 46" xfId="307"/>
    <cellStyle name="Normal 47" xfId="308"/>
    <cellStyle name="Normal 48" xfId="309"/>
    <cellStyle name="Normal 49" xfId="310"/>
    <cellStyle name="Normal 5" xfId="311"/>
    <cellStyle name="Normal 5 2" xfId="312"/>
    <cellStyle name="Normal 5_3.ilot 107-108 Bord général 03-07-17" xfId="313"/>
    <cellStyle name="Normal 50" xfId="314"/>
    <cellStyle name="Normal 51" xfId="315"/>
    <cellStyle name="Normal 51 2" xfId="316"/>
    <cellStyle name="Normal 52" xfId="317"/>
    <cellStyle name="Normal 52 2" xfId="318"/>
    <cellStyle name="Normal 52 3" xfId="319"/>
    <cellStyle name="Normal 52 4" xfId="320"/>
    <cellStyle name="Normal 53" xfId="321"/>
    <cellStyle name="Normal 54" xfId="322"/>
    <cellStyle name="Normal 54 2" xfId="323"/>
    <cellStyle name="Normal 55" xfId="324"/>
    <cellStyle name="Normal 56" xfId="325"/>
    <cellStyle name="Normal 57" xfId="3"/>
    <cellStyle name="Normal 58" xfId="410"/>
    <cellStyle name="Normal 58 2" xfId="430"/>
    <cellStyle name="Normal 59" xfId="416"/>
    <cellStyle name="Normal 6" xfId="326"/>
    <cellStyle name="Normal 6 2" xfId="327"/>
    <cellStyle name="Normal 6 3" xfId="443"/>
    <cellStyle name="Normal 6 4" xfId="455"/>
    <cellStyle name="Normal 6_30-06-2015 GO-SOMED" xfId="328"/>
    <cellStyle name="Normal 60" xfId="427"/>
    <cellStyle name="Normal 61" xfId="428"/>
    <cellStyle name="Normal 62" xfId="435"/>
    <cellStyle name="Normal 63" xfId="453"/>
    <cellStyle name="Normal 7" xfId="329"/>
    <cellStyle name="Normal 8" xfId="330"/>
    <cellStyle name="Normal 8 2" xfId="331"/>
    <cellStyle name="Normal 8 2 2" xfId="332"/>
    <cellStyle name="Normal 8 3" xfId="333"/>
    <cellStyle name="Normal 8 4" xfId="425"/>
    <cellStyle name="Normal 8_6.A1b  _ EMB marché" xfId="334"/>
    <cellStyle name="Normal 9" xfId="335"/>
    <cellStyle name="Normal_APd BP G.OUDAYA v2" xfId="452"/>
    <cellStyle name="Normal_Bord D.R.I.K 30.08.05" xfId="451"/>
    <cellStyle name="Normal_BP. voirie-assainissement -AEP CNFM" xfId="447"/>
    <cellStyle name="Normal_BP-Etanch-PDN-B3" xfId="1"/>
    <cellStyle name="Normal_BP-Etanch-PDN-B3 2" xfId="446"/>
    <cellStyle name="Normal_D.E" xfId="448"/>
    <cellStyle name="Normal_ETANCHEITE 2 2" xfId="450"/>
    <cellStyle name="Notas" xfId="336"/>
    <cellStyle name="Notas 2" xfId="399"/>
    <cellStyle name="Note" xfId="337"/>
    <cellStyle name="Note 2" xfId="338"/>
    <cellStyle name="Note 2 2" xfId="401"/>
    <cellStyle name="Note 3" xfId="339"/>
    <cellStyle name="Note 3 2" xfId="402"/>
    <cellStyle name="Note 4" xfId="400"/>
    <cellStyle name="Output" xfId="340"/>
    <cellStyle name="Output 2" xfId="403"/>
    <cellStyle name="Pourcentage 2" xfId="341"/>
    <cellStyle name="Pourcentage 2 2" xfId="342"/>
    <cellStyle name="Pourcentage 2 3" xfId="426"/>
    <cellStyle name="Pourcentage 3" xfId="343"/>
    <cellStyle name="Pourcentage 3 2" xfId="344"/>
    <cellStyle name="Pourcentage 4" xfId="345"/>
    <cellStyle name="Pourcentage 4 2" xfId="346"/>
    <cellStyle name="Pourcentage 5" xfId="347"/>
    <cellStyle name="Pourcentage 6" xfId="8"/>
    <cellStyle name="Pourcentage 7" xfId="348"/>
    <cellStyle name="Satisfaisant 2" xfId="349"/>
    <cellStyle name="Satisfaisant 3" xfId="350"/>
    <cellStyle name="Sortie 2" xfId="351"/>
    <cellStyle name="Sortie 2 2" xfId="404"/>
    <cellStyle name="Sortie 3" xfId="352"/>
    <cellStyle name="Sortie 3 2" xfId="405"/>
    <cellStyle name="Texte explicatif 2" xfId="353"/>
    <cellStyle name="Texte explicatif 3" xfId="354"/>
    <cellStyle name="Texto de advertencia" xfId="355"/>
    <cellStyle name="Texto explicativo" xfId="356"/>
    <cellStyle name="Title" xfId="357"/>
    <cellStyle name="Titre 2" xfId="358"/>
    <cellStyle name="Titre 3" xfId="359"/>
    <cellStyle name="Titre 1 2" xfId="360"/>
    <cellStyle name="Titre 1 3" xfId="361"/>
    <cellStyle name="Titre 2 2" xfId="362"/>
    <cellStyle name="Titre 2 3" xfId="363"/>
    <cellStyle name="Titre 3 2" xfId="364"/>
    <cellStyle name="Titre 3 3" xfId="365"/>
    <cellStyle name="Titre 4 2" xfId="366"/>
    <cellStyle name="Titre 4 3" xfId="367"/>
    <cellStyle name="Título" xfId="368"/>
    <cellStyle name="Título 1" xfId="369"/>
    <cellStyle name="Título 2" xfId="370"/>
    <cellStyle name="Título 3" xfId="371"/>
    <cellStyle name="Total 2" xfId="372"/>
    <cellStyle name="Total 2 2" xfId="406"/>
    <cellStyle name="Total 3" xfId="373"/>
    <cellStyle name="Total 3 2" xfId="407"/>
    <cellStyle name="Vérification 2" xfId="374"/>
    <cellStyle name="Vérification 3" xfId="375"/>
    <cellStyle name="Währung" xfId="376"/>
    <cellStyle name="Währung 2" xfId="377"/>
    <cellStyle name="Währung 3" xfId="378"/>
    <cellStyle name="Währung 4" xfId="379"/>
    <cellStyle name="Warning Text" xfId="380"/>
  </cellStyles>
  <dxfs count="0"/>
  <tableStyles count="0" defaultTableStyle="TableStyleMedium2" defaultPivotStyle="PivotStyleLight16"/>
  <colors>
    <mruColors>
      <color rgb="FF66FF33"/>
      <color rgb="FFEFD0F4"/>
      <color rgb="FFD37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calcChain" Target="calcChain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9F50716\m&#233;tr&#233;%20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AFFAIRES%20EN%20COURS%20IMANE\Cit&#233;%20des%20Arts%20et%20culture_ESSAOUIRA\1-APS\PE\projet%20pyramide\affaire%20en%20cours\Dossier%202009\plage%20des%20nations\A1\ancien\CNCA%20DE%20modefier%20le25-03-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projet%20pyramide\affaire%20en%20cours\Dossier%202009\plage%20des%20nations\A1\ancien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jet%20pyramide\affaire%20en%20cours\Dossier%202009\plage%20des%20nations\A1\ancien\CNCA%20DE%20modefier%20le25-03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plage%20des%20nations\A1\ancien\CNCA%20DE%20modefier%20le25-03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SAPHIRA\APD\METRE\METRE%20-%20ENDUIT-%20PEINTURE%20-DIVER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SAPHIRA\APD\METRE\METRE%20-%20ENDUIT-%20PEINTURE%20-DIVER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samir\ETUDE%202008\APD\BAHIA%20BEACH%20GOLF\El&#233;ments%20d&#233;taill&#233;s\ELEMENT%20A1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aires%20samir\ETUDE%202008\APD\BAHIA%20BEACH%20GOLF\El&#233;ments%20d&#233;taill&#233;s\ELEMENT%20A1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ELEM%20A1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BAHIA%20BEACH%20ELE%20METERE%20TYP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jbira.PYRAMIDE\Bureau\Copie%20de%20Copie%20de%20chu%20oujda%20def\CHU%20FINAL%2028_12_09\Pi&#233;ces%20Ecrites\ZI-SLIMANE\DCE\CLOTURE\LOT1B\GZE-DEC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jbira.PYRAMIDE\Bureau\Copie%20de%20Copie%20de%20chu%20oujda%20def\CHU%20FINAL%2028_12_09\Pi&#233;ces%20Ecrites\PYRAMIDE\ZI-AINATIG\ENNOU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backup%20dell\d\P.PYR\2020\C.G.T%20LOT%20637\1%20APS\3%20METRE\3.1%20avant%20metre\ESTIMATION\202-07-20%20MAJ%20SUIVANT%20REUNION%20DU%2020-07-20\Str%20Ssol%20+%20SHO\SHO%20MAJ%2025-08-2020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2020\C.G.T%20LOT%20636\1%20APS\3%20METRE\3.2%20P.E\2.ESTIM.%20TCE%20P636%20APS%20-V1-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up%20dell\d\P.PYR\2020\C.G.T%20LOT%20637\1%20APS\3%20METRE\3.1%20avant%20metre\ESTIMATION\202-07-20%20MAJ%20SUIVANT%20REUNION%20DU%2020-07-20\Str%20Ssol%20+%20SHO\SHO%20MAJ%2025-08-2020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ersonnel\Bahia%20Beach%20Golf\CNCA%20DE%20modefier%20le25-03-05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%20M\ELEM%20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RTM%20MARRAKECH\METRE\m&#233;tr&#233;%20modifier%20le%2018-03-05\PROJET%20DE%20DRD%20ET%20DE%20CRC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PROJET%20DE%20DRD%20ET%20DE%20CRC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Affaires%20en%20cours%202008-1\Guich%20oudaya\APS\GUICH%20OUDAYA%20-%20APS%20RECTIFIE-13-08-08\Guich%20Oudaya%20-%20m&#233;tr&#233;%20et%20Bordereaux%2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~1\scheikh\LOCALS~1\Temp\Rar$DI00.250\M&#233;tr&#233;%20STRUCTURE%20BAHIA%20H%20ancienn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cheikh\Bureau\M&#233;tr&#233;%20STRUCTURE%20BAHIA%20H%20ancienne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cheikh\Bureau\M&#233;tr&#233;%20STRUCTURE%20BAHIA%20H%20ancienn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F20860C\L031_bp_DCE_elec_annasr_modifie100206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RTM%20MARRAKECH\METRE\m&#233;tr&#233;%20modifier%20le%2018-03-05\divers\PROJET%20DE%20DRD%20ET%20DE%20CRC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4"/>
      <sheetName val="Metré_galerie_M24"/>
      <sheetName val="recp_usine+Galerie4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Table1"/>
      <sheetName val="Macro-press"/>
      <sheetName val="Cambios"/>
      <sheetName val="Feuil3"/>
      <sheetName val="Macro-Long"/>
      <sheetName val="Récap"/>
      <sheetName val="villas de 1 à 10"/>
      <sheetName val="detail (EAU+Incendie+arrosage)"/>
      <sheetName val="preau"/>
      <sheetName val="SEMELFONC"/>
      <sheetName val="classe1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elec"/>
      <sheetName val="villas_de_1_à_104"/>
      <sheetName val="villas_de_1_à_105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Macro-Epaisseur"/>
      <sheetName val="PROGMETR4"/>
      <sheetName val="personnaliser"/>
      <sheetName val="Metré_usine_M2_12"/>
      <sheetName val="Metré_galerie_M212"/>
      <sheetName val="recp_usine+Galerie12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detail_(EAU+Incendie+arrosage)1"/>
      <sheetName val="_G,O_A1"/>
      <sheetName val="PROJET_DE_DRD_ET_DE_CRCA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"/>
      <sheetName val="_G,O_A"/>
      <sheetName val="PROJET_DE_DRD_ET_DE_CRCA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detail_(EAU+Incendie+arrosage)2"/>
      <sheetName val="_G,O_A2"/>
      <sheetName val="PROJET_DE_DRD_ET_DE_CRCA2"/>
      <sheetName val="Metré_usine_M2_14"/>
      <sheetName val="Metré_galerie_M214"/>
      <sheetName val="recp_usine+Galerie14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detail_(EAU+Incendie+arrosage)3"/>
      <sheetName val="_G,O_A3"/>
      <sheetName val="PROJET_DE_DRD_ET_DE_CRCA3"/>
      <sheetName val="BpElecEnnasr-Géneral"/>
      <sheetName val="lot 7 ELEC"/>
      <sheetName val="detail_(EAU+Incendie+arrosage)4"/>
      <sheetName val="lot_7_ELEC"/>
      <sheetName val="Dimension INF PERC"/>
      <sheetName val="EST CONF"/>
      <sheetName val="R2CAP"/>
      <sheetName val="production distrib"/>
      <sheetName val="PU"/>
      <sheetName val="villas_de_1_à_108"/>
      <sheetName val="Metré_usine_M2_15"/>
      <sheetName val="Metré_galerie_M215"/>
      <sheetName val="recp_usine+Galerie15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detail_(EAU+Incendie+arrosage)5"/>
      <sheetName val="_G,O_A4"/>
      <sheetName val="PROJET_DE_DRD_ET_DE_CRCA4"/>
      <sheetName val="lot_7_ELEC1"/>
      <sheetName val="Dimension_INF_PERC"/>
      <sheetName val="EST_CONF"/>
      <sheetName val="production_distrib"/>
      <sheetName val="TRANSPORT"/>
      <sheetName val="ETUDE BETON"/>
      <sheetName val="etude mortier&amp;enduit"/>
      <sheetName val="ETUDES AGGLOS"/>
      <sheetName val="etudes briques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villas_de_1_à_109"/>
      <sheetName val="groupe 2 B-A"/>
      <sheetName val="linéaire"/>
      <sheetName val="Metré_usine_M2_20"/>
      <sheetName val="Metré_galerie_M220"/>
      <sheetName val="recp_usine+Galerie20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villas_de_1_à_1013"/>
      <sheetName val="detail_(EAU+Incendie+arrosage10"/>
      <sheetName val="_G,O_A9"/>
      <sheetName val="PROJET_DE_DRD_ET_DE_CRCA9"/>
      <sheetName val="lot_7_ELEC6"/>
      <sheetName val="Dimension_INF_PERC5"/>
      <sheetName val="EST_CONF5"/>
      <sheetName val="production_distrib5"/>
      <sheetName val="detail_(EAU+Incendie+arrosage)6"/>
      <sheetName val="_G,O_A5"/>
      <sheetName val="PROJET_DE_DRD_ET_DE_CRCA5"/>
      <sheetName val="lot_7_ELEC2"/>
      <sheetName val="Dimension_INF_PERC1"/>
      <sheetName val="EST_CONF1"/>
      <sheetName val="production_distrib1"/>
      <sheetName val="Metré_usine_M2_18"/>
      <sheetName val="Metré_galerie_M218"/>
      <sheetName val="recp_usine+Galerie18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villas_de_1_à_1011"/>
      <sheetName val="detail_(EAU+Incendie+arrosage)8"/>
      <sheetName val="_G,O_A7"/>
      <sheetName val="PROJET_DE_DRD_ET_DE_CRCA7"/>
      <sheetName val="lot_7_ELEC4"/>
      <sheetName val="Dimension_INF_PERC3"/>
      <sheetName val="EST_CONF3"/>
      <sheetName val="production_distrib3"/>
      <sheetName val="Metré_usine_M2_17"/>
      <sheetName val="Metré_galerie_M217"/>
      <sheetName val="recp_usine+Galerie17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villas_de_1_à_1010"/>
      <sheetName val="detail_(EAU+Incendie+arrosage)7"/>
      <sheetName val="_G,O_A6"/>
      <sheetName val="PROJET_DE_DRD_ET_DE_CRCA6"/>
      <sheetName val="lot_7_ELEC3"/>
      <sheetName val="Dimension_INF_PERC2"/>
      <sheetName val="EST_CONF2"/>
      <sheetName val="production_distrib2"/>
      <sheetName val="Metré_usine_M2_19"/>
      <sheetName val="Metré_galerie_M219"/>
      <sheetName val="recp_usine+Galerie19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villas_de_1_à_1012"/>
      <sheetName val="detail_(EAU+Incendie+arrosage)9"/>
      <sheetName val="_G,O_A8"/>
      <sheetName val="PROJET_DE_DRD_ET_DE_CRCA8"/>
      <sheetName val="lot_7_ELEC5"/>
      <sheetName val="Dimension_INF_PERC4"/>
      <sheetName val="EST_CONF4"/>
      <sheetName val="production_distrib4"/>
      <sheetName val="Metré_usine_M2_21"/>
      <sheetName val="Metré_galerie_M221"/>
      <sheetName val="recp_usine+Galerie21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villas_de_1_à_1014"/>
      <sheetName val="detail_(EAU+Incendie+arrosage11"/>
      <sheetName val="_G,O_A10"/>
      <sheetName val="PROJET_DE_DRD_ET_DE_CRCA10"/>
      <sheetName val="Dimension_INF_PERC6"/>
      <sheetName val="lot_7_ELEC7"/>
      <sheetName val="EST_CONF6"/>
      <sheetName val="production_distrib6"/>
      <sheetName val="Metré_usine_M2_23"/>
      <sheetName val="Metré_galerie_M223"/>
      <sheetName val="recp_usine+Galerie23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villas_de_1_à_1016"/>
      <sheetName val="detail_(EAU+Incendie+arrosage13"/>
      <sheetName val="_G,O_A12"/>
      <sheetName val="PROJET_DE_DRD_ET_DE_CRCA12"/>
      <sheetName val="Dimension_INF_PERC8"/>
      <sheetName val="lot_7_ELEC9"/>
      <sheetName val="EST_CONF8"/>
      <sheetName val="production_distrib8"/>
      <sheetName val="Metré_usine_M2_30"/>
      <sheetName val="Metré_galerie_M230"/>
      <sheetName val="recp_usine+Galerie3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villas_de_1_à_1023"/>
      <sheetName val="detail_(EAU+Incendie+arrosage19"/>
      <sheetName val="_G,O_A19"/>
      <sheetName val="Metré_usine_M2_26"/>
      <sheetName val="Metré_galerie_M226"/>
      <sheetName val="recp_usine+Galerie26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villas_de_1_à_1019"/>
      <sheetName val="detail_(EAU+Incendie+arrosage15"/>
      <sheetName val="_G,O_A15"/>
      <sheetName val="Metré_usine_M2_22"/>
      <sheetName val="Metré_galerie_M222"/>
      <sheetName val="recp_usine+Galerie22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villas_de_1_à_1015"/>
      <sheetName val="_G,O_A11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 refreshError="1"/>
      <sheetData sheetId="49">
        <row r="6">
          <cell r="H6">
            <v>0.1</v>
          </cell>
        </row>
      </sheetData>
      <sheetData sheetId="50" refreshError="1"/>
      <sheetData sheetId="51">
        <row r="6">
          <cell r="H6">
            <v>0.1</v>
          </cell>
        </row>
      </sheetData>
      <sheetData sheetId="52">
        <row r="6">
          <cell r="H6">
            <v>0.1</v>
          </cell>
        </row>
      </sheetData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>
        <row r="6">
          <cell r="H6">
            <v>0.1</v>
          </cell>
        </row>
      </sheetData>
      <sheetData sheetId="59">
        <row r="6">
          <cell r="H6">
            <v>0.1</v>
          </cell>
        </row>
      </sheetData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/>
      <sheetData sheetId="139" refreshError="1"/>
      <sheetData sheetId="140" refreshError="1"/>
      <sheetData sheetId="141" refreshError="1"/>
      <sheetData sheetId="142" refreshError="1"/>
      <sheetData sheetId="143">
        <row r="6">
          <cell r="H6">
            <v>0.1</v>
          </cell>
        </row>
      </sheetData>
      <sheetData sheetId="144"/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 refreshError="1"/>
      <sheetData sheetId="149"/>
      <sheetData sheetId="150" refreshError="1"/>
      <sheetData sheetId="151" refreshError="1"/>
      <sheetData sheetId="152" refreshError="1"/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/>
      <sheetData sheetId="157"/>
      <sheetData sheetId="158"/>
      <sheetData sheetId="159"/>
      <sheetData sheetId="160"/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/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 refreshError="1"/>
      <sheetData sheetId="171"/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/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/>
      <sheetData sheetId="192">
        <row r="6">
          <cell r="H6">
            <v>0.1</v>
          </cell>
        </row>
      </sheetData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/>
      <sheetData sheetId="208"/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/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 refreshError="1"/>
      <sheetData sheetId="217"/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/>
      <sheetData sheetId="244"/>
      <sheetData sheetId="245">
        <row r="6">
          <cell r="H6">
            <v>0.1</v>
          </cell>
        </row>
      </sheetData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>
        <row r="6">
          <cell r="H6">
            <v>0.1</v>
          </cell>
        </row>
      </sheetData>
      <sheetData sheetId="263">
        <row r="6">
          <cell r="H6">
            <v>0.1</v>
          </cell>
        </row>
      </sheetData>
      <sheetData sheetId="264">
        <row r="6">
          <cell r="H6">
            <v>0.1</v>
          </cell>
        </row>
      </sheetData>
      <sheetData sheetId="265">
        <row r="6">
          <cell r="H6">
            <v>0.1</v>
          </cell>
        </row>
      </sheetData>
      <sheetData sheetId="266">
        <row r="6">
          <cell r="H6">
            <v>0.1</v>
          </cell>
        </row>
      </sheetData>
      <sheetData sheetId="267">
        <row r="6">
          <cell r="H6">
            <v>0.1</v>
          </cell>
        </row>
      </sheetData>
      <sheetData sheetId="268"/>
      <sheetData sheetId="269" refreshError="1"/>
      <sheetData sheetId="270" refreshError="1"/>
      <sheetData sheetId="271">
        <row r="6">
          <cell r="H6">
            <v>0.1</v>
          </cell>
        </row>
      </sheetData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>
        <row r="6">
          <cell r="H6">
            <v>0.1</v>
          </cell>
        </row>
      </sheetData>
      <sheetData sheetId="279">
        <row r="6">
          <cell r="H6">
            <v>0.1</v>
          </cell>
        </row>
      </sheetData>
      <sheetData sheetId="280">
        <row r="6">
          <cell r="H6">
            <v>0.1</v>
          </cell>
        </row>
      </sheetData>
      <sheetData sheetId="281">
        <row r="6">
          <cell r="H6">
            <v>0.1</v>
          </cell>
        </row>
      </sheetData>
      <sheetData sheetId="282">
        <row r="6">
          <cell r="H6">
            <v>0.1</v>
          </cell>
        </row>
      </sheetData>
      <sheetData sheetId="283">
        <row r="6">
          <cell r="H6">
            <v>0.1</v>
          </cell>
        </row>
      </sheetData>
      <sheetData sheetId="284">
        <row r="6">
          <cell r="H6">
            <v>0.1</v>
          </cell>
        </row>
      </sheetData>
      <sheetData sheetId="285"/>
      <sheetData sheetId="286">
        <row r="6">
          <cell r="H6">
            <v>0.1</v>
          </cell>
        </row>
      </sheetData>
      <sheetData sheetId="287"/>
      <sheetData sheetId="288"/>
      <sheetData sheetId="289">
        <row r="6">
          <cell r="H6">
            <v>0.1</v>
          </cell>
        </row>
      </sheetData>
      <sheetData sheetId="290"/>
      <sheetData sheetId="291"/>
      <sheetData sheetId="292"/>
      <sheetData sheetId="293">
        <row r="6">
          <cell r="H6">
            <v>0.1</v>
          </cell>
        </row>
      </sheetData>
      <sheetData sheetId="294"/>
      <sheetData sheetId="295"/>
      <sheetData sheetId="296">
        <row r="6">
          <cell r="H6">
            <v>0.1</v>
          </cell>
        </row>
      </sheetData>
      <sheetData sheetId="297"/>
      <sheetData sheetId="298"/>
      <sheetData sheetId="299"/>
      <sheetData sheetId="300">
        <row r="6">
          <cell r="H6">
            <v>0.1</v>
          </cell>
        </row>
      </sheetData>
      <sheetData sheetId="301">
        <row r="6">
          <cell r="H6">
            <v>0.1</v>
          </cell>
        </row>
      </sheetData>
      <sheetData sheetId="302">
        <row r="6">
          <cell r="H6">
            <v>0.1</v>
          </cell>
        </row>
      </sheetData>
      <sheetData sheetId="303">
        <row r="6">
          <cell r="H6">
            <v>0.1</v>
          </cell>
        </row>
      </sheetData>
      <sheetData sheetId="304">
        <row r="6">
          <cell r="H6">
            <v>0.1</v>
          </cell>
        </row>
      </sheetData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>
        <row r="6">
          <cell r="H6">
            <v>0.1</v>
          </cell>
        </row>
      </sheetData>
      <sheetData sheetId="308">
        <row r="6">
          <cell r="H6">
            <v>0.1</v>
          </cell>
        </row>
      </sheetData>
      <sheetData sheetId="309">
        <row r="6">
          <cell r="H6">
            <v>0.1</v>
          </cell>
        </row>
      </sheetData>
      <sheetData sheetId="310">
        <row r="6">
          <cell r="H6">
            <v>0.1</v>
          </cell>
        </row>
      </sheetData>
      <sheetData sheetId="311">
        <row r="6">
          <cell r="H6">
            <v>0.1</v>
          </cell>
        </row>
      </sheetData>
      <sheetData sheetId="312">
        <row r="6">
          <cell r="H6">
            <v>0.1</v>
          </cell>
        </row>
      </sheetData>
      <sheetData sheetId="313">
        <row r="6">
          <cell r="H6">
            <v>0.1</v>
          </cell>
        </row>
      </sheetData>
      <sheetData sheetId="314"/>
      <sheetData sheetId="315">
        <row r="6">
          <cell r="H6">
            <v>0.1</v>
          </cell>
        </row>
      </sheetData>
      <sheetData sheetId="316"/>
      <sheetData sheetId="317"/>
      <sheetData sheetId="318">
        <row r="6">
          <cell r="H6">
            <v>0.1</v>
          </cell>
        </row>
      </sheetData>
      <sheetData sheetId="319"/>
      <sheetData sheetId="320"/>
      <sheetData sheetId="321"/>
      <sheetData sheetId="322">
        <row r="6">
          <cell r="H6">
            <v>0.1</v>
          </cell>
        </row>
      </sheetData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>
        <row r="6">
          <cell r="H6">
            <v>0.1</v>
          </cell>
        </row>
      </sheetData>
      <sheetData sheetId="326">
        <row r="6">
          <cell r="H6">
            <v>0.1</v>
          </cell>
        </row>
      </sheetData>
      <sheetData sheetId="327">
        <row r="6">
          <cell r="H6">
            <v>0.1</v>
          </cell>
        </row>
      </sheetData>
      <sheetData sheetId="328">
        <row r="6">
          <cell r="H6">
            <v>0.1</v>
          </cell>
        </row>
      </sheetData>
      <sheetData sheetId="329">
        <row r="6">
          <cell r="H6">
            <v>0.1</v>
          </cell>
        </row>
      </sheetData>
      <sheetData sheetId="330">
        <row r="6">
          <cell r="H6">
            <v>0.1</v>
          </cell>
        </row>
      </sheetData>
      <sheetData sheetId="331">
        <row r="6">
          <cell r="H6">
            <v>0.1</v>
          </cell>
        </row>
      </sheetData>
      <sheetData sheetId="332">
        <row r="6">
          <cell r="H6">
            <v>0.1</v>
          </cell>
        </row>
      </sheetData>
      <sheetData sheetId="333">
        <row r="6">
          <cell r="H6">
            <v>0.1</v>
          </cell>
        </row>
      </sheetData>
      <sheetData sheetId="334">
        <row r="6">
          <cell r="H6">
            <v>0.1</v>
          </cell>
        </row>
      </sheetData>
      <sheetData sheetId="335">
        <row r="6">
          <cell r="H6">
            <v>0.1</v>
          </cell>
        </row>
      </sheetData>
      <sheetData sheetId="336"/>
      <sheetData sheetId="337">
        <row r="6">
          <cell r="H6">
            <v>0.1</v>
          </cell>
        </row>
      </sheetData>
      <sheetData sheetId="338"/>
      <sheetData sheetId="339"/>
      <sheetData sheetId="340">
        <row r="6">
          <cell r="H6">
            <v>0.1</v>
          </cell>
        </row>
      </sheetData>
      <sheetData sheetId="341"/>
      <sheetData sheetId="342"/>
      <sheetData sheetId="343"/>
      <sheetData sheetId="344">
        <row r="6">
          <cell r="H6">
            <v>0.1</v>
          </cell>
        </row>
      </sheetData>
      <sheetData sheetId="345">
        <row r="6">
          <cell r="H6">
            <v>0.1</v>
          </cell>
        </row>
      </sheetData>
      <sheetData sheetId="346">
        <row r="6">
          <cell r="H6">
            <v>0.1</v>
          </cell>
        </row>
      </sheetData>
      <sheetData sheetId="347">
        <row r="6">
          <cell r="H6">
            <v>0.1</v>
          </cell>
        </row>
      </sheetData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>
        <row r="6">
          <cell r="H6">
            <v>0.1</v>
          </cell>
        </row>
      </sheetData>
      <sheetData sheetId="351">
        <row r="6">
          <cell r="H6">
            <v>0.1</v>
          </cell>
        </row>
      </sheetData>
      <sheetData sheetId="352">
        <row r="6">
          <cell r="H6">
            <v>0.1</v>
          </cell>
        </row>
      </sheetData>
      <sheetData sheetId="353">
        <row r="6">
          <cell r="H6">
            <v>0.1</v>
          </cell>
        </row>
      </sheetData>
      <sheetData sheetId="354">
        <row r="6">
          <cell r="H6">
            <v>0.1</v>
          </cell>
        </row>
      </sheetData>
      <sheetData sheetId="355">
        <row r="6">
          <cell r="H6">
            <v>0.1</v>
          </cell>
        </row>
      </sheetData>
      <sheetData sheetId="356">
        <row r="6">
          <cell r="H6">
            <v>0.1</v>
          </cell>
        </row>
      </sheetData>
      <sheetData sheetId="357">
        <row r="6">
          <cell r="H6">
            <v>0.1</v>
          </cell>
        </row>
      </sheetData>
      <sheetData sheetId="358"/>
      <sheetData sheetId="359">
        <row r="6">
          <cell r="H6">
            <v>0.1</v>
          </cell>
        </row>
      </sheetData>
      <sheetData sheetId="360"/>
      <sheetData sheetId="361"/>
      <sheetData sheetId="362">
        <row r="6">
          <cell r="H6">
            <v>0.1</v>
          </cell>
        </row>
      </sheetData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G_O_ao_CNCA20"/>
      <sheetName val="Global_Inputs20"/>
      <sheetName val="Fourniture"/>
      <sheetName val="G_O_ao_CNCA22"/>
      <sheetName val="Global_Inputs22"/>
      <sheetName val="G_O_ao_CNCA21"/>
      <sheetName val="Global_Inputs21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  <sheetName val="Macro-cons"/>
      <sheetName val="Macro-Epaisseur"/>
      <sheetName val="Macro-Diam-interne"/>
      <sheetName val="Macro-press"/>
      <sheetName val="bord.elec.annasr"/>
      <sheetName val="CNCA DE modefier le25-03-05"/>
      <sheetName val="G_O_ao_CNCA27"/>
      <sheetName val="Global_Inputs27"/>
      <sheetName val="bord_elec_annasr1"/>
      <sheetName val="CNCA_DE_modefier_le25-03-051"/>
      <sheetName val="G_O_ao_CNCA26"/>
      <sheetName val="Global_Inputs26"/>
      <sheetName val="bord_elec_annasr"/>
      <sheetName val="CNCA_DE_modefier_le25-03-05"/>
      <sheetName val="G_O_ao_CNCA28"/>
      <sheetName val="Global_Inputs28"/>
      <sheetName val="bord_elec_annasr2"/>
      <sheetName val="CNCA_DE_modefier_le25-03-052"/>
      <sheetName val="Recappe_Idari-_Var_2-"/>
      <sheetName val="G_O_ao_CNCA29"/>
      <sheetName val="Global_Inputs29"/>
      <sheetName val="bord_elec_annasr3"/>
      <sheetName val="CNCA_DE_modefier_le25-03-053"/>
      <sheetName val="Recappe_Idari-_Var_2-1"/>
      <sheetName val="Recappe_Idari-_Var_2-3"/>
      <sheetName val="Recappe_Idari-_Var_2-2"/>
      <sheetName val="Personnaliser"/>
      <sheetName val="G_O_ao_CNCA30"/>
      <sheetName val="Global_Inputs30"/>
      <sheetName val="CNCA_DE_modefier_le25-03-054"/>
      <sheetName val="bord_elec_annasr4"/>
      <sheetName val=" G,O A"/>
      <sheetName val="G_O_ao_CNCA31"/>
      <sheetName val="Global_Inputs31"/>
      <sheetName val="Recappe_Idari-_Var_2-4"/>
      <sheetName val="G_O_ao_CNCA35"/>
      <sheetName val="Global_Inputs35"/>
      <sheetName val="Recappe_Idari-_Var_2-7"/>
      <sheetName val="_G,O_A1"/>
      <sheetName val="CNCA_DE_modefier_le25-03-059"/>
      <sheetName val="bord_elec_annasr9"/>
      <sheetName val="CNCA_DE_modefier_le25-03-055"/>
      <sheetName val="bord_elec_annasr5"/>
      <sheetName val="G_O_ao_CNCA33"/>
      <sheetName val="Global_Inputs33"/>
      <sheetName val="Recappe_Idari-_Var_2-5"/>
      <sheetName val="CNCA_DE_modefier_le25-03-057"/>
      <sheetName val="bord_elec_annasr7"/>
      <sheetName val="G_O_ao_CNCA32"/>
      <sheetName val="Global_Inputs32"/>
      <sheetName val="CNCA_DE_modefier_le25-03-056"/>
      <sheetName val="bord_elec_annasr6"/>
      <sheetName val="G_O_ao_CNCA34"/>
      <sheetName val="Global_Inputs34"/>
      <sheetName val="Recappe_Idari-_Var_2-6"/>
      <sheetName val="_G,O_A"/>
      <sheetName val="CNCA_DE_modefier_le25-03-058"/>
      <sheetName val="bord_elec_annasr8"/>
      <sheetName val="_G,O_A2"/>
      <sheetName val="_G,O_A3"/>
      <sheetName val="G_O_ao_CNCA39"/>
      <sheetName val="Global_Inputs39"/>
      <sheetName val="Recappe_Idari-_Var_2-13"/>
      <sheetName val="_G,O_A9"/>
      <sheetName val="bord_elec_annasr13"/>
      <sheetName val="CNCA_DE_modefier_le25-03-0513"/>
      <sheetName val="Recappe_Idari-_Var_2-9"/>
      <sheetName val="_G,O_A5"/>
      <sheetName val="Recappe_Idari-_Var_2-8"/>
      <sheetName val="_G,O_A4"/>
      <sheetName val="G_O_ao_CNCA36"/>
      <sheetName val="Global_Inputs36"/>
      <sheetName val="Recappe_Idari-_Var_2-10"/>
      <sheetName val="_G,O_A6"/>
      <sheetName val="CNCA_DE_modefier_le25-03-0510"/>
      <sheetName val="bord_elec_annasr10"/>
      <sheetName val="G_O_ao_CNCA38"/>
      <sheetName val="Global_Inputs38"/>
      <sheetName val="Recappe_Idari-_Var_2-12"/>
      <sheetName val="_G,O_A8"/>
      <sheetName val="bord_elec_annasr12"/>
      <sheetName val="CNCA_DE_modefier_le25-03-0512"/>
      <sheetName val="G_O_ao_CNCA37"/>
      <sheetName val="Global_Inputs37"/>
      <sheetName val="Recappe_Idari-_Var_2-11"/>
      <sheetName val="_G,O_A7"/>
      <sheetName val="CNCA_DE_modefier_le25-03-0511"/>
      <sheetName val="bord_elec_annasr11"/>
      <sheetName val="G_O_ao_CNCA40"/>
      <sheetName val="Global_Inputs40"/>
      <sheetName val="Recappe_Idari-_Var_2-14"/>
      <sheetName val="_G,O_A10"/>
      <sheetName val="bord_elec_annasr14"/>
      <sheetName val="CNCA_DE_modefier_le25-03-0514"/>
      <sheetName val="G_O_ao_CNCA41"/>
      <sheetName val="Global_Inputs41"/>
      <sheetName val="Recappe_Idari-_Var_2-15"/>
      <sheetName val="_G,O_A11"/>
      <sheetName val="CNCA_DE_modefier_le25-03-0515"/>
      <sheetName val="bord_elec_annasr15"/>
      <sheetName val="G_O_ao_CNCA44"/>
      <sheetName val="Global_Inputs44"/>
      <sheetName val="Recappe_Idari-_Var_2-18"/>
      <sheetName val="_G,O_A14"/>
      <sheetName val="CNCA_DE_modefier_le25-03-0518"/>
      <sheetName val="bord_elec_annasr18"/>
      <sheetName val="G_O_ao_CNCA43"/>
      <sheetName val="Global_Inputs43"/>
      <sheetName val="Recappe_Idari-_Var_2-17"/>
      <sheetName val="_G,O_A13"/>
      <sheetName val="CNCA_DE_modefier_le25-03-0517"/>
      <sheetName val="bord_elec_annasr17"/>
      <sheetName val="G_O_ao_CNCA42"/>
      <sheetName val="Global_Inputs42"/>
      <sheetName val="Recappe_Idari-_Var_2-16"/>
      <sheetName val="_G,O_A12"/>
      <sheetName val="CNCA_DE_modefier_le25-03-0516"/>
      <sheetName val="bord_elec_annasr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 refreshError="1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AN2"/>
      <sheetName val="_G,O_A9"/>
      <sheetName val="_G,O_B9"/>
      <sheetName val="_G,O_A7"/>
      <sheetName val="_G,O_B7"/>
      <sheetName val="_G,O_A8"/>
      <sheetName val="_G,O_B8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etan"/>
      <sheetName val="_G,O_A17"/>
      <sheetName val="_G,O_B17"/>
      <sheetName val="_G,O_A16"/>
      <sheetName val="_G,O_B16"/>
      <sheetName val="_G,O_A18"/>
      <sheetName val="_G,O_B18"/>
      <sheetName val="_G,O_A19"/>
      <sheetName val="_G,O_B19"/>
      <sheetName val="_G,O_A20"/>
      <sheetName val="_G,O_B20"/>
      <sheetName val="Estim(APS) (V1)"/>
      <sheetName val="Estim(APD) (V1)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  <sheetName val="_G,O_A27"/>
      <sheetName val="_G,O_B27"/>
      <sheetName val="RECAPELV"/>
      <sheetName val="Macro-cons"/>
      <sheetName val="Estim(APS)_(V1)"/>
      <sheetName val="Estim(APD)_(V1)"/>
      <sheetName val="Macro-Dexterne"/>
      <sheetName val="Macro-Diam-interne"/>
      <sheetName val="Macro-Long"/>
      <sheetName val="Macro-Epaisseur"/>
      <sheetName val="Macro-press"/>
      <sheetName val="Estim(APS)_(V1)2"/>
      <sheetName val="Estim(APD)_(V1)2"/>
      <sheetName val="Estim(APS)_(V1)1"/>
      <sheetName val="Estim(APD)_(V1)1"/>
      <sheetName val="Estim(APS)_(V1)4"/>
      <sheetName val="Estim(APD)_(V1)4"/>
      <sheetName val="Estim(APS)_(V1)3"/>
      <sheetName val="Estim(APD)_(V1)3"/>
      <sheetName val="_G,O_A28"/>
      <sheetName val="_G,O_B28"/>
      <sheetName val="_G,O_A29"/>
      <sheetName val="_G,O_B29"/>
      <sheetName val="_G,O_A32"/>
      <sheetName val="_G,O_B32"/>
      <sheetName val="_G,O_A30"/>
      <sheetName val="_G,O_B30"/>
      <sheetName val="_G,O_A31"/>
      <sheetName val="_G,O_B31"/>
      <sheetName val="_G,O_A33"/>
      <sheetName val="_G,O_B33"/>
      <sheetName val="Estim(APS)_(V1)5"/>
      <sheetName val="Estim(APD)_(V1)5"/>
      <sheetName val="_G,O_A34"/>
      <sheetName val="_G,O_B34"/>
      <sheetName val="Estim(APS)_(V1)6"/>
      <sheetName val="Estim(APD)_(V1)6"/>
      <sheetName val="_G,O_A36"/>
      <sheetName val="_G,O_B36"/>
      <sheetName val="Estim(APS)_(V1)8"/>
      <sheetName val="Estim(APD)_(V1)8"/>
      <sheetName val="_G,O_A35"/>
      <sheetName val="_G,O_B35"/>
      <sheetName val="Estim(APS)_(V1)7"/>
      <sheetName val="Estim(APD)_(V1)7"/>
      <sheetName val="_G,O_A38"/>
      <sheetName val="_G,O_B38"/>
      <sheetName val="_G,O_A37"/>
      <sheetName val="_G,O_B37"/>
      <sheetName val="_G,O_A48"/>
      <sheetName val="_G,O_B48"/>
      <sheetName val="_G,O_A44"/>
      <sheetName val="_G,O_B44"/>
      <sheetName val="_G,O_A39"/>
      <sheetName val="_G,O_B39"/>
      <sheetName val="_G,O_A40"/>
      <sheetName val="_G,O_B40"/>
      <sheetName val="_G,O_A41"/>
      <sheetName val="_G,O_B41"/>
      <sheetName val="_G,O_A42"/>
      <sheetName val="_G,O_B42"/>
      <sheetName val="_G,O_A43"/>
      <sheetName val="_G,O_B43"/>
      <sheetName val="_G,O_A45"/>
      <sheetName val="_G,O_B45"/>
      <sheetName val="_G,O_A46"/>
      <sheetName val="_G,O_B46"/>
      <sheetName val="_G,O_A47"/>
      <sheetName val="_G,O_B47"/>
      <sheetName val="Estim(APS)_(V1)13"/>
      <sheetName val="Estim(APD)_(V1)13"/>
      <sheetName val="Estim(APS)_(V1)9"/>
      <sheetName val="Estim(APD)_(V1)9"/>
      <sheetName val="Estim(APS)_(V1)11"/>
      <sheetName val="Estim(APD)_(V1)11"/>
      <sheetName val="Estim(APS)_(V1)10"/>
      <sheetName val="Estim(APD)_(V1)10"/>
      <sheetName val="Estim(APS)_(V1)12"/>
      <sheetName val="Estim(APD)_(V1)12"/>
      <sheetName val="_G,O_A49"/>
      <sheetName val="_G,O_B49"/>
      <sheetName val="_G,O_A50"/>
      <sheetName val="_G,O_B50"/>
      <sheetName val="_G,O_A51"/>
      <sheetName val="_G,O_B51"/>
      <sheetName val="_G,O_A52"/>
      <sheetName val="_G,O_B52"/>
      <sheetName val="_G,O_A54"/>
      <sheetName val="_G,O_B54"/>
      <sheetName val="_G,O_A53"/>
      <sheetName val="_G,O_B53"/>
      <sheetName val="_G,O_A55"/>
      <sheetName val="_G,O_B55"/>
      <sheetName val="_G,O_A56"/>
      <sheetName val="_G,O_B56"/>
      <sheetName val="_G,O_A57"/>
      <sheetName val="_G,O_B57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Fourniture"/>
      <sheetName val="1"/>
      <sheetName val=""/>
      <sheetName val="R2CAP"/>
      <sheetName val="production distrib"/>
      <sheetName val="SUIVI"/>
      <sheetName val="RE_SEV_50"/>
      <sheetName val="RE_SEV_501"/>
      <sheetName val="CNCA_DE_modefier_le25-03-054"/>
      <sheetName val="CNCA_DE_modefier_le25-03-055"/>
      <sheetName val="Réservoir 100m3_G8"/>
      <sheetName val="G_O_ao_CNCA24"/>
      <sheetName val="Global_Inputs24"/>
      <sheetName val="G_O_ao_CNCA25"/>
      <sheetName val="Global_Inputs25"/>
      <sheetName val="CLOIS-"/>
      <sheetName val="Recappe_Idari- Var 2-"/>
      <sheetName val="Nbr "/>
      <sheetName val="Nbr_2"/>
      <sheetName val="Nbr_1"/>
      <sheetName val="Nbr_"/>
      <sheetName val="DimensRESEAU_(2)6"/>
      <sheetName val="GC_150m3_MGHASSINE6"/>
      <sheetName val="Nbr_3"/>
      <sheetName val="DimensRESEAU_(2)7"/>
      <sheetName val="GC_150m3_MGHASSINE7"/>
      <sheetName val="Nbr_4"/>
      <sheetName val="DimensRESEAU_(2)8"/>
      <sheetName val="GC_150m3_MGHASSINE8"/>
      <sheetName val="Nbr_5"/>
      <sheetName val="Macro-Epaisseur"/>
      <sheetName val="Macro-Diam-interne"/>
      <sheetName val="pop_Tagant"/>
      <sheetName val="Data_Sheet17"/>
      <sheetName val="Data_Sheet16"/>
      <sheetName val="G_O_ao_CNCA26"/>
      <sheetName val="Data_Sheet18"/>
      <sheetName val="G_O_ao_CNCA27"/>
      <sheetName val="Data_Sheet19"/>
      <sheetName val="G_O_ao_CNCA28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_G,O_A7"/>
      <sheetName val="récap_pein_1"/>
      <sheetName val="données_et_résultats1"/>
      <sheetName val="Réservoir_100m3_G81"/>
      <sheetName val="_G,O_A6"/>
      <sheetName val="récap_pein_"/>
      <sheetName val="données_et_résultats"/>
      <sheetName val="Réservoir_100m3_G8"/>
      <sheetName val="_G,O_A8"/>
      <sheetName val="récap_pein_2"/>
      <sheetName val="données_et_résultats2"/>
      <sheetName val="Réservoir_100m3_G82"/>
      <sheetName val="_G,O_A9"/>
      <sheetName val="DimensRESEAU_(2)9"/>
      <sheetName val="GC_150m3_MGHASSINE9"/>
      <sheetName val="récap_pein_3"/>
      <sheetName val="données_et_résultats3"/>
      <sheetName val="Réservoir_100m3_G83"/>
      <sheetName val="Bache"/>
      <sheetName val="Data_Sheet111"/>
      <sheetName val="dimensio_EU12"/>
      <sheetName val="ASS_P2112"/>
      <sheetName val="A_I_A11"/>
      <sheetName val="Revenus_hors_intercomp_11"/>
      <sheetName val="CNCA_DE_modefier_le25-03-058"/>
      <sheetName val="phases_projet24"/>
      <sheetName val="RE_SEV_508"/>
      <sheetName val="production_distrib"/>
      <sheetName val="Nbr_6"/>
      <sheetName val="Recp_Elév"/>
      <sheetName val="_G,O_B"/>
      <sheetName val="CNCA_DE_modefier_le25-03-059"/>
      <sheetName val="CNCA_DE_modefier_le25-03-0510"/>
      <sheetName val="CNCA_DE_modefier_le25-03-0511"/>
      <sheetName val="CNCA_DE_modefier_le25-03-0512"/>
      <sheetName val="CNCA_DE_modefier_le25-03-0513"/>
      <sheetName val="CNCA_DE_modefier_le25-03-0514"/>
      <sheetName val="Calcul"/>
      <sheetName val="production_distrib3"/>
      <sheetName val="production_distrib1"/>
      <sheetName val="production_distrib2"/>
      <sheetName val="G_O_ao_CNCA31"/>
      <sheetName val="Global_Inputs31"/>
      <sheetName val="DimensRESEAU_(2)10"/>
      <sheetName val="GC_150m3_MGHASSINE10"/>
      <sheetName val="Data_Sheet112"/>
      <sheetName val="dimensio_EU13"/>
      <sheetName val="ASS_P2113"/>
      <sheetName val="A_I_A12"/>
      <sheetName val="Revenus_hors_intercomp_12"/>
      <sheetName val="CNCA_DE_modefier_le25-03-0515"/>
      <sheetName val="phases_projet25"/>
      <sheetName val="RE_SEV_509"/>
      <sheetName val="récap_pein_4"/>
      <sheetName val="données_et_résultats4"/>
      <sheetName val="production_distrib4"/>
      <sheetName val="Nbr_7"/>
      <sheetName val="Recp_Elév1"/>
      <sheetName val="_G,O_B1"/>
      <sheetName val="Qeu"/>
      <sheetName val="production_distrib5"/>
      <sheetName val="Débit instantané Pb"/>
      <sheetName val="pop"/>
      <sheetName val="G_O_ao_CNCA32"/>
      <sheetName val="Global_Inputs32"/>
      <sheetName val="RECAPELV"/>
      <sheetName val="Bache_50_m3_SR121"/>
      <sheetName val="Bache 50 m3_SR1"/>
      <sheetName val="bord.elec.annasr"/>
      <sheetName val="composition des bétons"/>
      <sheetName val="galvanisation"/>
      <sheetName val="_G,O_A10"/>
      <sheetName val="Réservoir_100m3_G84"/>
      <sheetName val="preau"/>
      <sheetName val="SEMELFONC"/>
      <sheetName val="classe1"/>
      <sheetName val="G_O_ao_CNCA37"/>
      <sheetName val="Global_Inputs37"/>
      <sheetName val="Réservoir_100m3_G88"/>
      <sheetName val="ASS_P2118"/>
      <sheetName val="dimensio_EU18"/>
      <sheetName val="_G,O_A14"/>
      <sheetName val="DimensRESEAU_(2)15"/>
      <sheetName val="GC_150m3_MGHASSINE15"/>
      <sheetName val="Data_Sheet117"/>
      <sheetName val="A_I_A17"/>
      <sheetName val="Revenus_hors_intercomp_17"/>
      <sheetName val="CNCA_DE_modefier_le25-03-0520"/>
      <sheetName val="phases_projet30"/>
      <sheetName val="RE_SEV_5014"/>
      <sheetName val="récap_pein_9"/>
      <sheetName val="données_et_résultats9"/>
      <sheetName val="production_distrib10"/>
      <sheetName val="Recappe_Idari-_Var_2-4"/>
      <sheetName val="Nbr_12"/>
      <sheetName val="Recp_Elév6"/>
      <sheetName val="EU_4"/>
      <sheetName val="Bassins_d'infiltrations4"/>
      <sheetName val="D_E1A4"/>
      <sheetName val="_G,O_B6"/>
      <sheetName val="Débit_instantané_Pb4"/>
      <sheetName val="G_O_ao_CNCA33"/>
      <sheetName val="Global_Inputs33"/>
      <sheetName val="ASS_P2114"/>
      <sheetName val="dimensio_EU14"/>
      <sheetName val="DimensRESEAU_(2)11"/>
      <sheetName val="GC_150m3_MGHASSINE11"/>
      <sheetName val="Data_Sheet113"/>
      <sheetName val="A_I_A13"/>
      <sheetName val="Revenus_hors_intercomp_13"/>
      <sheetName val="CNCA_DE_modefier_le25-03-0516"/>
      <sheetName val="phases_projet26"/>
      <sheetName val="RE_SEV_5010"/>
      <sheetName val="récap_pein_5"/>
      <sheetName val="données_et_résultats5"/>
      <sheetName val="production_distrib6"/>
      <sheetName val="Recappe_Idari-_Var_2-"/>
      <sheetName val="Nbr_8"/>
      <sheetName val="Recp_Elév2"/>
      <sheetName val="EU_"/>
      <sheetName val="Bassins_d'infiltrations"/>
      <sheetName val="D_E1A"/>
      <sheetName val="_G,O_B2"/>
      <sheetName val="Débit_instantané_Pb"/>
      <sheetName val="G_O_ao_CNCA35"/>
      <sheetName val="Global_Inputs35"/>
      <sheetName val="ASS_P2116"/>
      <sheetName val="dimensio_EU16"/>
      <sheetName val="_G,O_A12"/>
      <sheetName val="DimensRESEAU_(2)13"/>
      <sheetName val="GC_150m3_MGHASSINE13"/>
      <sheetName val="Data_Sheet115"/>
      <sheetName val="A_I_A15"/>
      <sheetName val="Revenus_hors_intercomp_15"/>
      <sheetName val="Réservoir_100m3_G86"/>
      <sheetName val="CNCA_DE_modefier_le25-03-0518"/>
      <sheetName val="phases_projet28"/>
      <sheetName val="RE_SEV_5012"/>
      <sheetName val="récap_pein_7"/>
      <sheetName val="données_et_résultats7"/>
      <sheetName val="production_distrib8"/>
      <sheetName val="Recappe_Idari-_Var_2-2"/>
      <sheetName val="Nbr_10"/>
      <sheetName val="Recp_Elév4"/>
      <sheetName val="EU_2"/>
      <sheetName val="Bassins_d'infiltrations2"/>
      <sheetName val="D_E1A2"/>
      <sheetName val="_G,O_B4"/>
      <sheetName val="Débit_instantané_Pb2"/>
      <sheetName val="G_O_ao_CNCA34"/>
      <sheetName val="Global_Inputs34"/>
      <sheetName val="ASS_P2115"/>
      <sheetName val="dimensio_EU15"/>
      <sheetName val="_G,O_A11"/>
      <sheetName val="DimensRESEAU_(2)12"/>
      <sheetName val="GC_150m3_MGHASSINE12"/>
      <sheetName val="Data_Sheet114"/>
      <sheetName val="A_I_A14"/>
      <sheetName val="Revenus_hors_intercomp_14"/>
      <sheetName val="Réservoir_100m3_G85"/>
      <sheetName val="CNCA_DE_modefier_le25-03-0517"/>
      <sheetName val="phases_projet27"/>
      <sheetName val="RE_SEV_5011"/>
      <sheetName val="récap_pein_6"/>
      <sheetName val="données_et_résultats6"/>
      <sheetName val="production_distrib7"/>
      <sheetName val="Recappe_Idari-_Var_2-1"/>
      <sheetName val="Nbr_9"/>
      <sheetName val="Recp_Elév3"/>
      <sheetName val="EU_1"/>
      <sheetName val="Bassins_d'infiltrations1"/>
      <sheetName val="D_E1A1"/>
      <sheetName val="_G,O_B3"/>
      <sheetName val="Débit_instantané_Pb1"/>
      <sheetName val="G_O_ao_CNCA36"/>
      <sheetName val="Global_Inputs36"/>
      <sheetName val="Réservoir_100m3_G87"/>
      <sheetName val="ASS_P2117"/>
      <sheetName val="dimensio_EU17"/>
      <sheetName val="_G,O_A13"/>
      <sheetName val="DimensRESEAU_(2)14"/>
      <sheetName val="GC_150m3_MGHASSINE14"/>
      <sheetName val="Data_Sheet116"/>
      <sheetName val="A_I_A16"/>
      <sheetName val="Revenus_hors_intercomp_16"/>
      <sheetName val="CNCA_DE_modefier_le25-03-0519"/>
      <sheetName val="phases_projet29"/>
      <sheetName val="RE_SEV_5013"/>
      <sheetName val="récap_pein_8"/>
      <sheetName val="données_et_résultats8"/>
      <sheetName val="production_distrib9"/>
      <sheetName val="Recappe_Idari-_Var_2-3"/>
      <sheetName val="Nbr_11"/>
      <sheetName val="Recp_Elév5"/>
      <sheetName val="EU_3"/>
      <sheetName val="Bassins_d'infiltrations3"/>
      <sheetName val="D_E1A3"/>
      <sheetName val="_G,O_B5"/>
      <sheetName val="Débit_instantané_Pb3"/>
      <sheetName val="Bache_50_m3_SR1"/>
      <sheetName val="bord_elec_annasr"/>
      <sheetName val="Bache_50_m3_SR11"/>
      <sheetName val="bord_elec_annasr1"/>
      <sheetName val="Bache_50_m3_SR14"/>
      <sheetName val="bord_elec_annasr4"/>
      <sheetName val="Bache_50_m3_SR12"/>
      <sheetName val="bord_elec_annasr2"/>
      <sheetName val="Bache_50_m3_SR13"/>
      <sheetName val="bord_elec_annasr3"/>
      <sheetName val="G_O_ao_CNCA38"/>
      <sheetName val="Global_Inputs38"/>
      <sheetName val="ASS_P2119"/>
      <sheetName val="dimensio_EU19"/>
      <sheetName val="_G,O_A15"/>
      <sheetName val="DimensRESEAU_(2)16"/>
      <sheetName val="GC_150m3_MGHASSINE16"/>
      <sheetName val="Data_Sheet118"/>
      <sheetName val="A_I_A18"/>
      <sheetName val="Revenus_hors_intercomp_18"/>
      <sheetName val="CNCA_DE_modefier_le25-03-0521"/>
      <sheetName val="phases_projet31"/>
      <sheetName val="RE_SEV_5015"/>
      <sheetName val="récap_pein_10"/>
      <sheetName val="données_et_résultats10"/>
      <sheetName val="Réservoir_100m3_G89"/>
      <sheetName val="production_distrib11"/>
      <sheetName val="Nbr_13"/>
      <sheetName val="Recp_Elév7"/>
      <sheetName val="_G,O_B7"/>
      <sheetName val="Recappe_Idari-_Var_2-5"/>
      <sheetName val="EU_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2"/>
      <sheetName val="Metré_galerie_M22"/>
      <sheetName val="recp_usine+Galerie2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villas_de_1_à_102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Récap"/>
      <sheetName val="Macro-Long"/>
      <sheetName val="Macro-Dexterne"/>
      <sheetName val="etan"/>
      <sheetName val="elec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 G,O A"/>
      <sheetName val="Metré_usine_M2_13"/>
      <sheetName val="Metré_galerie_M213"/>
      <sheetName val="recp_usine+Galerie13"/>
      <sheetName val="villas_de_1_à_109"/>
      <sheetName val="Metré_usine_M2_12"/>
      <sheetName val="Metré_galerie_M212"/>
      <sheetName val="recp_usine+Galerie12"/>
      <sheetName val="Metré_usine_M2_14"/>
      <sheetName val="Metré_galerie_M214"/>
      <sheetName val="recp_usine+Galerie14"/>
      <sheetName val="villas_de_1_à_1010"/>
      <sheetName val="Metré_usine_M2_15"/>
      <sheetName val="Metré_galerie_M215"/>
      <sheetName val="recp_usine+Galerie15"/>
      <sheetName val="villas_de_1_à_1011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detail_(EAU+Incendie+arrosage)5"/>
      <sheetName val="PROJET_DE_DRD_ET_DE_CRCA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_(EAU+Incendie+arrosage)4"/>
      <sheetName val="PROJET_DE_DRD_ET_DE_CRCA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6"/>
      <sheetName val="PROJET_DE_DRD_ET_DE_CRCA6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type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)7"/>
      <sheetName val="PROJET_DE_DRD_ET_DE_CRCA7"/>
      <sheetName val="_G,O_A"/>
      <sheetName val="BpElecEnnasr-Géneral"/>
      <sheetName val="lot 7 ELEC"/>
      <sheetName val="Metré_usine_M2_27"/>
      <sheetName val="Metré_galerie_M227"/>
      <sheetName val="recp_usine+Galerie27"/>
      <sheetName val="villas_de_1_à_1022"/>
      <sheetName val="1-GO_A2022"/>
      <sheetName val="3-Revetement_A2022"/>
      <sheetName val="4-Lot_Menuiserie_Bois_A2022"/>
      <sheetName val="Metré_usine_M2_26"/>
      <sheetName val="Metré_galerie_M226"/>
      <sheetName val="recp_usine+Galerie26"/>
      <sheetName val="villas_de_1_à_1021"/>
      <sheetName val="PROJET_DE_DRD_ET_DE_CRCA8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detail_(EAU+Incendie+arrosage)8"/>
      <sheetName val="_G,O_A1"/>
      <sheetName val="lot_7_ELEC"/>
      <sheetName val="Metré_usine_M2_31"/>
      <sheetName val="Metré_galerie_M231"/>
      <sheetName val="recp_usine+Galerie31"/>
      <sheetName val="villas_de_1_à_1026"/>
      <sheetName val="PROJET_DE_DRD_ET_DE_CRCA13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detail_(EAU+Incendie+arrosage13"/>
      <sheetName val="_G,O_A6"/>
      <sheetName val="lot_7_ELEC5"/>
      <sheetName val="PROJET_DE_DRD_ET_DE_CRCA9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detail_(EAU+Incendie+arrosage)9"/>
      <sheetName val="_G,O_A2"/>
      <sheetName val="lot_7_ELEC1"/>
      <sheetName val="Metré_usine_M2_29"/>
      <sheetName val="Metré_galerie_M229"/>
      <sheetName val="recp_usine+Galerie29"/>
      <sheetName val="villas_de_1_à_1024"/>
      <sheetName val="PROJET_DE_DRD_ET_DE_CRCA11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detail_(EAU+Incendie+arrosage11"/>
      <sheetName val="_G,O_A4"/>
      <sheetName val="lot_7_ELEC3"/>
      <sheetName val="Metré_usine_M2_28"/>
      <sheetName val="Metré_galerie_M228"/>
      <sheetName val="recp_usine+Galerie28"/>
      <sheetName val="villas_de_1_à_1023"/>
      <sheetName val="PROJET_DE_DRD_ET_DE_CRCA10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detail_(EAU+Incendie+arrosage10"/>
      <sheetName val="_G,O_A3"/>
      <sheetName val="lot_7_ELEC2"/>
      <sheetName val="Metré_usine_M2_30"/>
      <sheetName val="Metré_galerie_M230"/>
      <sheetName val="recp_usine+Galerie30"/>
      <sheetName val="villas_de_1_à_1025"/>
      <sheetName val="PROJET_DE_DRD_ET_DE_CRCA12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detail_(EAU+Incendie+arrosage12"/>
      <sheetName val="_G,O_A5"/>
      <sheetName val="lot_7_ELEC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 refreshError="1"/>
      <sheetData sheetId="12" refreshError="1"/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 refreshError="1"/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/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/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 refreshError="1"/>
      <sheetData sheetId="35"/>
      <sheetData sheetId="36" refreshError="1"/>
      <sheetData sheetId="37" refreshError="1"/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/>
      <sheetData sheetId="46"/>
      <sheetData sheetId="47" refreshError="1"/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>
        <row r="6">
          <cell r="H6">
            <v>0.1</v>
          </cell>
        </row>
      </sheetData>
      <sheetData sheetId="51">
        <row r="6">
          <cell r="H6">
            <v>0.1</v>
          </cell>
        </row>
      </sheetData>
      <sheetData sheetId="52" refreshError="1"/>
      <sheetData sheetId="53">
        <row r="6">
          <cell r="H6">
            <v>0.1</v>
          </cell>
        </row>
      </sheetData>
      <sheetData sheetId="54"/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 refreshError="1"/>
      <sheetData sheetId="58" refreshError="1"/>
      <sheetData sheetId="59" refreshError="1"/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/>
      <sheetData sheetId="113">
        <row r="6">
          <cell r="H6">
            <v>0.1</v>
          </cell>
        </row>
      </sheetData>
      <sheetData sheetId="114"/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/>
      <sheetData sheetId="123">
        <row r="6">
          <cell r="H6">
            <v>0.1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 refreshError="1"/>
      <sheetData sheetId="137" refreshError="1"/>
      <sheetData sheetId="138" refreshError="1"/>
      <sheetData sheetId="139">
        <row r="6">
          <cell r="H6">
            <v>0.1</v>
          </cell>
        </row>
      </sheetData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/>
      <sheetData sheetId="180">
        <row r="6">
          <cell r="H6">
            <v>0.1</v>
          </cell>
        </row>
      </sheetData>
      <sheetData sheetId="181"/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/>
      <sheetData sheetId="185"/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/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 refreshError="1"/>
      <sheetData sheetId="209">
        <row r="6">
          <cell r="H6">
            <v>0.1</v>
          </cell>
        </row>
      </sheetData>
      <sheetData sheetId="210"/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/>
      <sheetData sheetId="221">
        <row r="6">
          <cell r="H6">
            <v>0.1</v>
          </cell>
        </row>
      </sheetData>
      <sheetData sheetId="222"/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>
        <row r="6">
          <cell r="H6">
            <v>0.1</v>
          </cell>
        </row>
      </sheetData>
      <sheetData sheetId="226"/>
      <sheetData sheetId="227">
        <row r="6">
          <cell r="H6">
            <v>0.1</v>
          </cell>
        </row>
      </sheetData>
      <sheetData sheetId="228"/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/>
      <sheetData sheetId="235"/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/>
      <sheetData sheetId="241"/>
      <sheetData sheetId="242">
        <row r="6">
          <cell r="H6">
            <v>0.1</v>
          </cell>
        </row>
      </sheetData>
      <sheetData sheetId="243"/>
      <sheetData sheetId="244">
        <row r="6">
          <cell r="H6">
            <v>0.1</v>
          </cell>
        </row>
      </sheetData>
      <sheetData sheetId="245">
        <row r="6">
          <cell r="H6">
            <v>0.1</v>
          </cell>
        </row>
      </sheetData>
      <sheetData sheetId="246">
        <row r="6">
          <cell r="H6">
            <v>0.1</v>
          </cell>
        </row>
      </sheetData>
      <sheetData sheetId="247">
        <row r="6">
          <cell r="H6">
            <v>0.1</v>
          </cell>
        </row>
      </sheetData>
      <sheetData sheetId="248">
        <row r="6">
          <cell r="H6">
            <v>0.1</v>
          </cell>
        </row>
      </sheetData>
      <sheetData sheetId="249"/>
      <sheetData sheetId="250"/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/>
      <sheetData sheetId="262"/>
      <sheetData sheetId="263"/>
      <sheetData sheetId="264">
        <row r="6">
          <cell r="H6">
            <v>0.1</v>
          </cell>
        </row>
      </sheetData>
      <sheetData sheetId="265"/>
      <sheetData sheetId="266">
        <row r="6">
          <cell r="H6">
            <v>0.1</v>
          </cell>
        </row>
      </sheetData>
      <sheetData sheetId="267">
        <row r="6">
          <cell r="H6">
            <v>0.1</v>
          </cell>
        </row>
      </sheetData>
      <sheetData sheetId="268">
        <row r="6">
          <cell r="H6">
            <v>0.1</v>
          </cell>
        </row>
      </sheetData>
      <sheetData sheetId="269">
        <row r="6">
          <cell r="H6">
            <v>0.1</v>
          </cell>
        </row>
      </sheetData>
      <sheetData sheetId="270">
        <row r="6">
          <cell r="H6">
            <v>0.1</v>
          </cell>
        </row>
      </sheetData>
      <sheetData sheetId="271">
        <row r="6">
          <cell r="H6">
            <v>0.1</v>
          </cell>
        </row>
      </sheetData>
      <sheetData sheetId="272"/>
      <sheetData sheetId="273">
        <row r="6">
          <cell r="H6">
            <v>0.1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>
        <row r="6">
          <cell r="H6">
            <v>0.1</v>
          </cell>
        </row>
      </sheetData>
      <sheetData sheetId="381">
        <row r="6">
          <cell r="H6">
            <v>0.1</v>
          </cell>
        </row>
      </sheetData>
      <sheetData sheetId="382">
        <row r="6">
          <cell r="H6">
            <v>0.1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>
        <row r="6">
          <cell r="H6">
            <v>0.1</v>
          </cell>
        </row>
      </sheetData>
      <sheetData sheetId="393">
        <row r="6">
          <cell r="H6">
            <v>0.1</v>
          </cell>
        </row>
      </sheetData>
      <sheetData sheetId="394">
        <row r="6">
          <cell r="H6">
            <v>0.1</v>
          </cell>
        </row>
      </sheetData>
      <sheetData sheetId="395"/>
      <sheetData sheetId="396">
        <row r="6">
          <cell r="H6">
            <v>0.1</v>
          </cell>
        </row>
      </sheetData>
      <sheetData sheetId="397">
        <row r="6">
          <cell r="H6">
            <v>0.1</v>
          </cell>
        </row>
      </sheetData>
      <sheetData sheetId="398">
        <row r="6">
          <cell r="H6">
            <v>0.1</v>
          </cell>
        </row>
      </sheetData>
      <sheetData sheetId="399">
        <row r="6">
          <cell r="H6">
            <v>0.1</v>
          </cell>
        </row>
      </sheetData>
      <sheetData sheetId="400">
        <row r="6">
          <cell r="H6">
            <v>0.1</v>
          </cell>
        </row>
      </sheetData>
      <sheetData sheetId="401">
        <row r="6">
          <cell r="H6">
            <v>0.1</v>
          </cell>
        </row>
      </sheetData>
      <sheetData sheetId="402"/>
      <sheetData sheetId="403"/>
      <sheetData sheetId="404">
        <row r="6">
          <cell r="H6">
            <v>0.1</v>
          </cell>
        </row>
      </sheetData>
      <sheetData sheetId="405">
        <row r="6">
          <cell r="H6">
            <v>0.1</v>
          </cell>
        </row>
      </sheetData>
      <sheetData sheetId="406">
        <row r="6">
          <cell r="H6">
            <v>0.1</v>
          </cell>
        </row>
      </sheetData>
      <sheetData sheetId="407">
        <row r="6">
          <cell r="H6">
            <v>0.1</v>
          </cell>
        </row>
      </sheetData>
      <sheetData sheetId="408"/>
      <sheetData sheetId="409"/>
      <sheetData sheetId="410"/>
      <sheetData sheetId="411">
        <row r="6">
          <cell r="H6">
            <v>0.1</v>
          </cell>
        </row>
      </sheetData>
      <sheetData sheetId="412"/>
      <sheetData sheetId="413"/>
      <sheetData sheetId="414"/>
      <sheetData sheetId="415"/>
      <sheetData sheetId="416"/>
      <sheetData sheetId="417"/>
      <sheetData sheetId="418"/>
      <sheetData sheetId="419">
        <row r="6">
          <cell r="H6">
            <v>0.1</v>
          </cell>
        </row>
      </sheetData>
      <sheetData sheetId="420">
        <row r="6">
          <cell r="H6">
            <v>0.1</v>
          </cell>
        </row>
      </sheetData>
      <sheetData sheetId="421">
        <row r="6">
          <cell r="H6">
            <v>0.1</v>
          </cell>
        </row>
      </sheetData>
      <sheetData sheetId="422"/>
      <sheetData sheetId="423">
        <row r="6">
          <cell r="H6">
            <v>0.1</v>
          </cell>
        </row>
      </sheetData>
      <sheetData sheetId="424">
        <row r="6">
          <cell r="H6">
            <v>0.1</v>
          </cell>
        </row>
      </sheetData>
      <sheetData sheetId="425">
        <row r="6">
          <cell r="H6">
            <v>0.1</v>
          </cell>
        </row>
      </sheetData>
      <sheetData sheetId="426">
        <row r="6">
          <cell r="H6">
            <v>0.1</v>
          </cell>
        </row>
      </sheetData>
      <sheetData sheetId="427">
        <row r="6">
          <cell r="H6">
            <v>0.1</v>
          </cell>
        </row>
      </sheetData>
      <sheetData sheetId="428">
        <row r="6">
          <cell r="H6">
            <v>0.1</v>
          </cell>
        </row>
      </sheetData>
      <sheetData sheetId="429"/>
      <sheetData sheetId="430">
        <row r="6">
          <cell r="H6">
            <v>0.1</v>
          </cell>
        </row>
      </sheetData>
      <sheetData sheetId="431">
        <row r="6">
          <cell r="H6">
            <v>0.1</v>
          </cell>
        </row>
      </sheetData>
      <sheetData sheetId="432">
        <row r="6">
          <cell r="H6">
            <v>0.1</v>
          </cell>
        </row>
      </sheetData>
      <sheetData sheetId="433"/>
      <sheetData sheetId="434"/>
      <sheetData sheetId="435"/>
      <sheetData sheetId="436"/>
      <sheetData sheetId="437"/>
      <sheetData sheetId="438">
        <row r="6">
          <cell r="H6">
            <v>0.1</v>
          </cell>
        </row>
      </sheetData>
      <sheetData sheetId="439"/>
      <sheetData sheetId="440"/>
      <sheetData sheetId="441"/>
      <sheetData sheetId="442">
        <row r="6">
          <cell r="H6">
            <v>0.1</v>
          </cell>
        </row>
      </sheetData>
      <sheetData sheetId="443"/>
      <sheetData sheetId="444"/>
      <sheetData sheetId="445"/>
      <sheetData sheetId="446"/>
      <sheetData sheetId="447"/>
      <sheetData sheetId="448"/>
      <sheetData sheetId="449">
        <row r="6">
          <cell r="H6">
            <v>0.1</v>
          </cell>
        </row>
      </sheetData>
      <sheetData sheetId="450">
        <row r="6">
          <cell r="H6">
            <v>0.1</v>
          </cell>
        </row>
      </sheetData>
      <sheetData sheetId="451">
        <row r="6">
          <cell r="H6">
            <v>0.1</v>
          </cell>
        </row>
      </sheetData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>
        <row r="6">
          <cell r="H6">
            <v>0.1</v>
          </cell>
        </row>
      </sheetData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/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/>
      <sheetData sheetId="499">
        <row r="6">
          <cell r="H6">
            <v>0.1</v>
          </cell>
        </row>
      </sheetData>
      <sheetData sheetId="500">
        <row r="6">
          <cell r="H6">
            <v>0.1</v>
          </cell>
        </row>
      </sheetData>
      <sheetData sheetId="501">
        <row r="6">
          <cell r="H6">
            <v>0.1</v>
          </cell>
        </row>
      </sheetData>
      <sheetData sheetId="502"/>
      <sheetData sheetId="503"/>
      <sheetData sheetId="504"/>
      <sheetData sheetId="50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  <sheetName val="BASE"/>
      <sheetName val="Global Inputs"/>
      <sheetName val="Macro-Long"/>
      <sheetName val="Global_Inputs"/>
      <sheetName val="Global_Inputs1"/>
      <sheetName val="G_O_ao_CNCA4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_O_ao_CNCA13"/>
      <sheetName val="Global_Inputs2"/>
      <sheetName val="G_O_ao_CNCA14"/>
      <sheetName val="Global_Inputs3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Macro-cons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PLANT"/>
      <sheetName val="TRADING"/>
      <sheetName val="Masque"/>
      <sheetName val="Macro-press"/>
      <sheetName val="Macro-Dexterne"/>
      <sheetName val="GC 150m3 MGHASSINE"/>
      <sheetName val="DimensRESEAU (2)"/>
      <sheetName val="distrib"/>
      <sheetName val="Data Sheet1"/>
      <sheetName val="elec"/>
      <sheetName val="BATIMENT"/>
      <sheetName val="A.I.A"/>
      <sheetName val=" G,O A"/>
      <sheetName val="Revenus hors intercomp_"/>
      <sheetName val="G_O_ao_CNCA18"/>
      <sheetName val="Global_Inputs18"/>
      <sheetName val="G_O_ao_CNCA19"/>
      <sheetName val="Global_Inputs19"/>
      <sheetName val="DimensRESEAU_(2)2"/>
      <sheetName val="GC_150m3_MGHASSINE2"/>
      <sheetName val="DimensRESEAU_(2)"/>
      <sheetName val="GC_150m3_MGHASSINE"/>
      <sheetName val="DimensRESEAU_(2)1"/>
      <sheetName val="GC_150m3_MGHASSINE1"/>
      <sheetName val="G_O_ao_CNCA20"/>
      <sheetName val="Data_Sheet12"/>
      <sheetName val="Data_Sheet1"/>
      <sheetName val="Data_Sheet11"/>
      <sheetName val="liste_projets"/>
      <sheetName val="liste_lots"/>
      <sheetName val="phases projet"/>
      <sheetName val="phases_projet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Revenus_hors_intercomp_"/>
      <sheetName val="Revenus_hors_intercomp_1"/>
      <sheetName val="Global_Inputs20"/>
      <sheetName val="Revenus_hors_intercomp_2"/>
      <sheetName val="CNCA DE modefier le25-03-05"/>
      <sheetName val="G_O_ao_CNCA21"/>
      <sheetName val="RE_SEV_50"/>
      <sheetName val="Global_Inputs21"/>
      <sheetName val="ASS_P213"/>
      <sheetName val="dimensio_EU3"/>
      <sheetName val="GC_150m3_MGHASSINE3"/>
      <sheetName val="DimensRESEAU_(2)3"/>
      <sheetName val="Data_Sheet13"/>
      <sheetName val="A_I_A3"/>
      <sheetName val="_G,O_A"/>
      <sheetName val="Revenus_hors_intercomp_3"/>
      <sheetName val="phases_projet1"/>
      <sheetName val="CNCA_DE_modefier_le25-03-05"/>
      <sheetName val="G_O_ao_CNCA26"/>
      <sheetName val="RE_SEV_505"/>
      <sheetName val="Global_Inputs26"/>
      <sheetName val="ASS_P218"/>
      <sheetName val="dimensio_EU8"/>
      <sheetName val="GC_150m3_MGHASSINE8"/>
      <sheetName val="DimensRESEAU_(2)8"/>
      <sheetName val="Data_Sheet18"/>
      <sheetName val="A_I_A8"/>
      <sheetName val="_G,O_A5"/>
      <sheetName val="Revenus_hors_intercomp_8"/>
      <sheetName val="phases_projet6"/>
      <sheetName val="CNCA_DE_modefier_le25-03-055"/>
      <sheetName val="G_O_ao_CNCA22"/>
      <sheetName val="RE_SEV_501"/>
      <sheetName val="Global_Inputs22"/>
      <sheetName val="ASS_P214"/>
      <sheetName val="dimensio_EU4"/>
      <sheetName val="GC_150m3_MGHASSINE4"/>
      <sheetName val="DimensRESEAU_(2)4"/>
      <sheetName val="Data_Sheet14"/>
      <sheetName val="A_I_A4"/>
      <sheetName val="_G,O_A1"/>
      <sheetName val="Revenus_hors_intercomp_4"/>
      <sheetName val="phases_projet2"/>
      <sheetName val="CNCA_DE_modefier_le25-03-051"/>
      <sheetName val="G_O_ao_CNCA24"/>
      <sheetName val="RE_SEV_503"/>
      <sheetName val="Global_Inputs24"/>
      <sheetName val="ASS_P216"/>
      <sheetName val="dimensio_EU6"/>
      <sheetName val="GC_150m3_MGHASSINE6"/>
      <sheetName val="DimensRESEAU_(2)6"/>
      <sheetName val="Data_Sheet16"/>
      <sheetName val="A_I_A6"/>
      <sheetName val="_G,O_A3"/>
      <sheetName val="Revenus_hors_intercomp_6"/>
      <sheetName val="phases_projet4"/>
      <sheetName val="CNCA_DE_modefier_le25-03-053"/>
      <sheetName val="G_O_ao_CNCA23"/>
      <sheetName val="RE_SEV_502"/>
      <sheetName val="Global_Inputs23"/>
      <sheetName val="ASS_P215"/>
      <sheetName val="dimensio_EU5"/>
      <sheetName val="GC_150m3_MGHASSINE5"/>
      <sheetName val="DimensRESEAU_(2)5"/>
      <sheetName val="Data_Sheet15"/>
      <sheetName val="A_I_A5"/>
      <sheetName val="_G,O_A2"/>
      <sheetName val="Revenus_hors_intercomp_5"/>
      <sheetName val="phases_projet3"/>
      <sheetName val="CNCA_DE_modefier_le25-03-052"/>
      <sheetName val="G_O_ao_CNCA25"/>
      <sheetName val="RE_SEV_504"/>
      <sheetName val="Global_Inputs25"/>
      <sheetName val="ASS_P217"/>
      <sheetName val="dimensio_EU7"/>
      <sheetName val="GC_150m3_MGHASSINE7"/>
      <sheetName val="DimensRESEAU_(2)7"/>
      <sheetName val="Data_Sheet17"/>
      <sheetName val="A_I_A7"/>
      <sheetName val="_G,O_A4"/>
      <sheetName val="Revenus_hors_intercomp_7"/>
      <sheetName val="phases_projet5"/>
      <sheetName val="CNCA_DE_modefier_le25-03-05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9"/>
      <sheetName val="DimensRESEAU_(2)2"/>
      <sheetName val="GC_150m3_MGHASSINE2"/>
      <sheetName val="G_O_ao_CNCA7"/>
      <sheetName val="DimensRESEAU_(2)"/>
      <sheetName val="GC_150m3_MGHASSINE"/>
      <sheetName val="G_O_ao_CNCA8"/>
      <sheetName val="DimensRESEAU_(2)1"/>
      <sheetName val="GC_150m3_MGHASSINE1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  <sheetName val="bord.elec.annasr"/>
      <sheetName val="elec"/>
      <sheetName val="D.E1A"/>
      <sheetName val="CPS1"/>
      <sheetName val="G_O_ao_CNCA16"/>
      <sheetName val="GC_150m3_MGHASSINE9"/>
      <sheetName val="DimensRESEAU_(2)9"/>
      <sheetName val="Nbr_6"/>
      <sheetName val="G_O_ao_CNCA17"/>
      <sheetName val="G_O_ao_CNCA19"/>
      <sheetName val="G_O_ao_CNCA18"/>
      <sheetName val="G_O_ao_CNCA20"/>
      <sheetName val="DimensRESEAU_(2)10"/>
      <sheetName val="GC_150m3_MGHASSINE10"/>
      <sheetName val="Nbr_7"/>
      <sheetName val="DimensRESEAU_(2)12"/>
      <sheetName val="GC_150m3_MGHASSINE12"/>
      <sheetName val="Nbr_9"/>
      <sheetName val="bord_elec_annasr2"/>
      <sheetName val="DimensRESEAU_(2)11"/>
      <sheetName val="GC_150m3_MGHASSINE11"/>
      <sheetName val="Nbr_8"/>
      <sheetName val="bord_elec_annasr1"/>
      <sheetName val="bord_elec_annasr"/>
      <sheetName val="récap pein "/>
      <sheetName val="Estim(APS) (V1)"/>
      <sheetName val="Estim(APD) (V1)"/>
      <sheetName val="GC_150m3_MGHASSINE13"/>
      <sheetName val="DimensRESEAU_(2)13"/>
      <sheetName val="G_O_ao_CNCA21"/>
      <sheetName val="GC_150m3_MGHASSINE14"/>
      <sheetName val="DimensRESEAU_(2)14"/>
      <sheetName val="Nbr_10"/>
      <sheetName val="bord_elec_annasr3"/>
      <sheetName val="G_O_ao_CNCA25"/>
      <sheetName val="DimensRESEAU_(2)15"/>
      <sheetName val="GC_150m3_MGHASSINE15"/>
      <sheetName val="Nbr_12"/>
      <sheetName val="bord_elec_annasr4"/>
      <sheetName val="D_E1A4"/>
      <sheetName val="D_E1A"/>
      <sheetName val="Estim(APS)_(V1)"/>
      <sheetName val="Estim(APD)_(V1)"/>
      <sheetName val="G_O_ao_CNCA23"/>
      <sheetName val="D_E1A2"/>
      <sheetName val="Estim(APS)_(V1)2"/>
      <sheetName val="Estim(APD)_(V1)2"/>
      <sheetName val="G_O_ao_CNCA22"/>
      <sheetName val="D_E1A1"/>
      <sheetName val="Estim(APS)_(V1)1"/>
      <sheetName val="Estim(APD)_(V1)1"/>
      <sheetName val="Estim(APS)_(V1)4"/>
      <sheetName val="Estim(APD)_(V1)4"/>
      <sheetName val="G_O_ao_CNCA24"/>
      <sheetName val="Nbr_11"/>
      <sheetName val="D_E1A3"/>
      <sheetName val="Estim(APS)_(V1)3"/>
      <sheetName val="Estim(APD)_(V1)3"/>
      <sheetName val="Fourniture"/>
      <sheetName val=" récape G,O"/>
      <sheetName val="lot 7 ELEC"/>
      <sheetName val="récap_pein_"/>
      <sheetName val="récap_pein_1"/>
      <sheetName val="DimensRESEAU_(2)17"/>
      <sheetName val="GC_150m3_MGHASSINE17"/>
      <sheetName val="Nbr_14"/>
      <sheetName val="bord_elec_annasr5"/>
      <sheetName val="récap_pein_4"/>
      <sheetName val="récap_pein_2"/>
      <sheetName val="DimensRESEAU_(2)16"/>
      <sheetName val="GC_150m3_MGHASSINE16"/>
      <sheetName val="Nbr_13"/>
      <sheetName val="récap_pein_3"/>
      <sheetName val="G_O_ao_CNCA26"/>
      <sheetName val="DimensRESEAU_(2)18"/>
      <sheetName val="GC_150m3_MGHASSINE18"/>
      <sheetName val="Nbr_15"/>
      <sheetName val="bord_elec_annasr6"/>
      <sheetName val="D_E1A5"/>
      <sheetName val="récap_pein_5"/>
      <sheetName val="Estim(APS)_(V1)5"/>
      <sheetName val="Estim(APD)_(V1)5"/>
      <sheetName val="G_O_ao_CNCA27"/>
      <sheetName val="DimensRESEAU_(2)19"/>
      <sheetName val="GC_150m3_MGHASSINE19"/>
      <sheetName val="Nbr_16"/>
      <sheetName val="bord_elec_annasr7"/>
      <sheetName val="D_E1A6"/>
      <sheetName val="récap_pein_6"/>
      <sheetName val="Estim(APS)_(V1)6"/>
      <sheetName val="Estim(APD)_(V1)6"/>
      <sheetName val="G_O_ao_CNCA29"/>
      <sheetName val="DimensRESEAU_(2)21"/>
      <sheetName val="GC_150m3_MGHASSINE21"/>
      <sheetName val="Nbr_18"/>
      <sheetName val="bord_elec_annasr9"/>
      <sheetName val="D_E1A8"/>
      <sheetName val="récap_pein_8"/>
      <sheetName val="Estim(APS)_(V1)8"/>
      <sheetName val="Estim(APD)_(V1)8"/>
      <sheetName val="G_O_ao_CNCA28"/>
      <sheetName val="DimensRESEAU_(2)20"/>
      <sheetName val="GC_150m3_MGHASSINE20"/>
      <sheetName val="Nbr_17"/>
      <sheetName val="bord_elec_annasr8"/>
      <sheetName val="D_E1A7"/>
      <sheetName val="récap_pein_7"/>
      <sheetName val="Estim(APS)_(V1)7"/>
      <sheetName val="Estim(APD)_(V1)7"/>
      <sheetName val="BASE"/>
      <sheetName val="Global Inputs"/>
      <sheetName val="Global_Inputs"/>
      <sheetName val="Global_Inputs1"/>
      <sheetName val="Global_Inputs2"/>
      <sheetName val="Global_Inputs3"/>
      <sheetName val="Global_Inputs4"/>
      <sheetName val="Global_Inputs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PLANT"/>
      <sheetName val="distrib"/>
      <sheetName val="Data Sheet1"/>
      <sheetName val="ASS P21"/>
      <sheetName val="dimensio EU"/>
      <sheetName val="TRADING"/>
      <sheetName val="BATIMENT"/>
      <sheetName val="A.I.A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CNCA DE modefier le25-03-05"/>
      <sheetName val="liste_projets"/>
      <sheetName val="liste_lots"/>
      <sheetName val="phases projet"/>
      <sheetName val="phases_projet"/>
      <sheetName val="RE SEV 50"/>
      <sheetName val=" G,O A"/>
      <sheetName val="Global_Inputs18"/>
      <sheetName val="Global_Inputs19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données et résultats"/>
      <sheetName val="R2CAP"/>
      <sheetName val="production distrib"/>
      <sheetName val="SUIVI"/>
      <sheetName val="Global_Inputs21"/>
      <sheetName val="Revenus_hors_intercomp_3"/>
      <sheetName val="_G,O_A"/>
      <sheetName val="RE_SEV_50"/>
      <sheetName val="CNCA_DE_modefier_le25-03-05"/>
      <sheetName val="Global_Inputs22"/>
      <sheetName val="Revenus_hors_intercomp_4"/>
      <sheetName val="_G,O_A1"/>
      <sheetName val="RE_SEV_501"/>
      <sheetName val="CNCA_DE_modefier_le25-03-051"/>
      <sheetName val="Data_Sheet13"/>
      <sheetName val="Data_Sheet14"/>
      <sheetName val="dimensio_EU3"/>
      <sheetName val="ASS_P213"/>
      <sheetName val="A_I_A3"/>
      <sheetName val="dimensio_EU4"/>
      <sheetName val="ASS_P214"/>
      <sheetName val="A_I_A4"/>
      <sheetName val="_G,O_A2"/>
      <sheetName val="CNCA_DE_modefier_le25-03-052"/>
      <sheetName val="_G,O_A3"/>
      <sheetName val="CNCA_DE_modefier_le25-03-053"/>
      <sheetName val="_G,O_A4"/>
      <sheetName val="CNCA_DE_modefier_le25-03-054"/>
      <sheetName val="Global_Inputs23"/>
      <sheetName val="_G,O_A5"/>
      <sheetName val="dimensio_EU5"/>
      <sheetName val="CNCA_DE_modefier_le25-03-055"/>
      <sheetName val="ASS_P215"/>
      <sheetName val="Data_Sheet15"/>
      <sheetName val="A_I_A5"/>
      <sheetName val="Revenus_hors_intercomp_5"/>
      <sheetName val="Réservoir 100m3_G8"/>
      <sheetName val="Global_Inputs24"/>
      <sheetName val="Global_Inputs25"/>
      <sheetName val="CLOIS-"/>
      <sheetName val="Recappe_Idari- Var 2-"/>
      <sheetName val="Data_Sheet17"/>
      <sheetName val="Data_Sheet16"/>
      <sheetName val="Data_Sheet18"/>
      <sheetName val="Data_Sheet19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G_O_ao_CNCA30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Feuil3"/>
      <sheetName val="Data_Sheet111"/>
      <sheetName val="Data_Sheet112"/>
      <sheetName val="G_O_ao_CNCA31"/>
      <sheetName val="Data_Sheet113"/>
      <sheetName val="G_O_ao_CNCA32"/>
      <sheetName val="Data_Sheet114"/>
      <sheetName val="production_distrib6"/>
      <sheetName val="G_O_ao_CNCA35"/>
      <sheetName val="Global_Inputs31"/>
      <sheetName val="Data_Sheet117"/>
      <sheetName val="CNCA_DE_modefier_le25-03-0510"/>
      <sheetName val="production_distrib9"/>
      <sheetName val="G_O_ao_CNCA33"/>
      <sheetName val="Data_Sheet115"/>
      <sheetName val="CNCA_DE_modefier_le25-03-058"/>
      <sheetName val="production_distrib7"/>
      <sheetName val="G_O_ao_CNCA34"/>
      <sheetName val="Data_Sheet116"/>
      <sheetName val="CNCA_DE_modefier_le25-03-059"/>
      <sheetName val="production_distrib8"/>
      <sheetName val="Débit instantané Pb"/>
      <sheetName val="Réservoir 250m3"/>
      <sheetName val="Réservoir_250m32"/>
      <sheetName val="S.P1"/>
      <sheetName val="ASS_P2112"/>
      <sheetName val="dimensio_EU12"/>
      <sheetName val="A_I_A11"/>
      <sheetName val="phases_projet24"/>
      <sheetName val="ASS_P2113"/>
      <sheetName val="dimensio_EU13"/>
      <sheetName val="A_I_A12"/>
      <sheetName val="phases_projet25"/>
      <sheetName val="ASS_P2114"/>
      <sheetName val="dimensio_EU14"/>
      <sheetName val="A_I_A13"/>
      <sheetName val="phases_projet26"/>
      <sheetName val="dimensio_EU15"/>
      <sheetName val="ASS_P2115"/>
      <sheetName val="A_I_A14"/>
      <sheetName val="phases_projet27"/>
      <sheetName val="Revenus_hors_intercomp_11"/>
      <sheetName val="Macro-colbrook"/>
      <sheetName val="RE_SEV_508"/>
      <sheetName val="_G,O_A6"/>
      <sheetName val="Revenus_hors_intercomp_12"/>
      <sheetName val="RE_SEV_509"/>
      <sheetName val="_G,O_A7"/>
      <sheetName val="Revenus_hors_intercomp_13"/>
      <sheetName val="RE_SEV_5010"/>
      <sheetName val="_G,O_A8"/>
      <sheetName val="Global_Inputs32"/>
      <sheetName val="Revenus_hors_intercomp_14"/>
      <sheetName val="RE_SEV_5011"/>
      <sheetName val="CNCA_DE_modefier_le25-03-0511"/>
      <sheetName val="_G,O_A9"/>
      <sheetName val="données_et_résultats"/>
      <sheetName val="données_et_résultats1"/>
      <sheetName val="Bache"/>
      <sheetName val="DimensRESEAU_(2)26"/>
      <sheetName val="GC_150m3_MGHASSINE26"/>
      <sheetName val="Nbr_23"/>
      <sheetName val="bord_elec_annasr14"/>
      <sheetName val="D_E1A13"/>
      <sheetName val="récap_pein_13"/>
      <sheetName val="Estim(APS)_(V1)13"/>
      <sheetName val="Estim(APD)_(V1)13"/>
      <sheetName val="DimensRESEAU_(2)22"/>
      <sheetName val="GC_150m3_MGHASSINE22"/>
      <sheetName val="Nbr_19"/>
      <sheetName val="bord_elec_annasr10"/>
      <sheetName val="D_E1A9"/>
      <sheetName val="récap_pein_9"/>
      <sheetName val="Estim(APS)_(V1)9"/>
      <sheetName val="Estim(APD)_(V1)9"/>
      <sheetName val="DimensRESEAU_(2)24"/>
      <sheetName val="GC_150m3_MGHASSINE24"/>
      <sheetName val="Nbr_21"/>
      <sheetName val="bord_elec_annasr12"/>
      <sheetName val="D_E1A11"/>
      <sheetName val="récap_pein_11"/>
      <sheetName val="Estim(APS)_(V1)11"/>
      <sheetName val="Estim(APD)_(V1)11"/>
      <sheetName val="DimensRESEAU_(2)23"/>
      <sheetName val="GC_150m3_MGHASSINE23"/>
      <sheetName val="Nbr_20"/>
      <sheetName val="bord_elec_annasr11"/>
      <sheetName val="D_E1A10"/>
      <sheetName val="récap_pein_10"/>
      <sheetName val="Estim(APS)_(V1)10"/>
      <sheetName val="Estim(APD)_(V1)10"/>
      <sheetName val="DimensRESEAU_(2)25"/>
      <sheetName val="GC_150m3_MGHASSINE25"/>
      <sheetName val="Nbr_22"/>
      <sheetName val="bord_elec_annasr13"/>
      <sheetName val="D_E1A12"/>
      <sheetName val="récap_pein_12"/>
      <sheetName val="Estim(APS)_(V1)12"/>
      <sheetName val="Estim(APD)_(V1)12"/>
      <sheetName val="G_O_ao_CNCA36"/>
      <sheetName val="GC_150m3_MGHASSINE29"/>
      <sheetName val="DimensRESEAU_(2)29"/>
      <sheetName val="Nbr_26"/>
      <sheetName val="GC_150m3_MGHASSINE28"/>
      <sheetName val="DimensRESEAU_(2)28"/>
      <sheetName val="Nbr_25"/>
      <sheetName val="GC_150m3_MGHASSINE27"/>
      <sheetName val="DimensRESEAU_(2)27"/>
      <sheetName val="Nbr_24"/>
      <sheetName val="G_O_ao_CNCA37"/>
      <sheetName val="GC_150m3_MGHASSINE30"/>
      <sheetName val="DimensRESEAU_(2)30"/>
      <sheetName val="Nbr_27"/>
      <sheetName val="G_O_ao_CNCA38"/>
      <sheetName val="GC_150m3_MGHASSINE31"/>
      <sheetName val="DimensRESEAU_(2)31"/>
      <sheetName val="Nbr_28"/>
      <sheetName val="G_O_ao_CNCA39"/>
      <sheetName val="GC_150m3_MGHASSINE32"/>
      <sheetName val="DimensRESEAU_(2)32"/>
      <sheetName val="Nbr_29"/>
      <sheetName val="G_O_ao_CNCA41"/>
      <sheetName val="GC_150m3_MGHASSINE34"/>
      <sheetName val="DimensRESEAU_(2)34"/>
      <sheetName val="Nbr_31"/>
      <sheetName val="G_O_ao_CNCA40"/>
      <sheetName val="GC_150m3_MGHASSINE33"/>
      <sheetName val="DimensRESEAU_(2)33"/>
      <sheetName val="Nbr_30"/>
      <sheetName val="G_O_ao_CNCA42"/>
      <sheetName val="GC_150m3_MGHASSINE35"/>
      <sheetName val="DimensRESEAU_(2)35"/>
      <sheetName val="Nbr_32"/>
      <sheetName val="G_O_ao_CNCA43"/>
      <sheetName val="GC_150m3_MGHASSINE36"/>
      <sheetName val="DimensRESEAU_(2)36"/>
      <sheetName val="Nbr_33"/>
      <sheetName val="G_O_ao_CNCA44"/>
      <sheetName val="GC_150m3_MGHASSINE37"/>
      <sheetName val="DimensRESEAU_(2)37"/>
      <sheetName val="Nbr_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/>
      <sheetData sheetId="178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 refreshError="1"/>
      <sheetData sheetId="339"/>
      <sheetData sheetId="340" refreshError="1"/>
      <sheetData sheetId="34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Macro-cons"/>
      <sheetName val="RE SEV 50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Macro-Dexterne"/>
      <sheetName val="elec"/>
      <sheetName val="CNCA DE modefier le25-03-05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G_O_ao_CNCA20"/>
      <sheetName val="Data_Sheet12"/>
      <sheetName val="Data_Sheet1"/>
      <sheetName val="Data_Sheet11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liste_projets"/>
      <sheetName val="liste_lots"/>
      <sheetName val="phases projet"/>
      <sheetName val="phases_projet"/>
      <sheetName val="Revenus_hors_intercomp_"/>
      <sheetName val="Revenus_hors_intercomp_1"/>
      <sheetName val="Global_Inputs20"/>
      <sheetName val="Revenus_hors_intercomp_2"/>
      <sheetName val="G_O_ao_CNCA21"/>
      <sheetName val="Global_Inputs21"/>
      <sheetName val="RE_SEV_50"/>
      <sheetName val="ASS_P213"/>
      <sheetName val="dimensio_EU3"/>
      <sheetName val="_G,O_A"/>
      <sheetName val="DimensRESEAU_(2)3"/>
      <sheetName val="GC_150m3_MGHASSINE3"/>
      <sheetName val="Data_Sheet13"/>
      <sheetName val="A_I_A3"/>
      <sheetName val="Revenus_hors_intercomp_3"/>
      <sheetName val="CNCA_DE_modefier_le25-03-05"/>
      <sheetName val="phases_projet1"/>
      <sheetName val="G_O_ao_CNCA26"/>
      <sheetName val="Global_Inputs26"/>
      <sheetName val="bord_elec_annasr1"/>
      <sheetName val="RE_SEV_505"/>
      <sheetName val="ASS_P218"/>
      <sheetName val="dimensio_EU8"/>
      <sheetName val="_G,O_A5"/>
      <sheetName val="DimensRESEAU_(2)8"/>
      <sheetName val="GC_150m3_MGHASSINE8"/>
      <sheetName val="Data_Sheet18"/>
      <sheetName val="A_I_A8"/>
      <sheetName val="Revenus_hors_intercomp_8"/>
      <sheetName val="CNCA_DE_modefier_le25-03-055"/>
      <sheetName val="phases_projet6"/>
      <sheetName val="G_O_ao_CNCA22"/>
      <sheetName val="Global_Inputs22"/>
      <sheetName val="RE_SEV_501"/>
      <sheetName val="ASS_P214"/>
      <sheetName val="dimensio_EU4"/>
      <sheetName val="_G,O_A1"/>
      <sheetName val="DimensRESEAU_(2)4"/>
      <sheetName val="GC_150m3_MGHASSINE4"/>
      <sheetName val="Data_Sheet14"/>
      <sheetName val="A_I_A4"/>
      <sheetName val="Revenus_hors_intercomp_4"/>
      <sheetName val="CNCA_DE_modefier_le25-03-051"/>
      <sheetName val="phases_projet2"/>
      <sheetName val="G_O_ao_CNCA24"/>
      <sheetName val="Global_Inputs24"/>
      <sheetName val="RE_SEV_503"/>
      <sheetName val="ASS_P216"/>
      <sheetName val="dimensio_EU6"/>
      <sheetName val="_G,O_A3"/>
      <sheetName val="DimensRESEAU_(2)6"/>
      <sheetName val="GC_150m3_MGHASSINE6"/>
      <sheetName val="Data_Sheet16"/>
      <sheetName val="A_I_A6"/>
      <sheetName val="Revenus_hors_intercomp_6"/>
      <sheetName val="CNCA_DE_modefier_le25-03-053"/>
      <sheetName val="phases_projet4"/>
      <sheetName val="G_O_ao_CNCA23"/>
      <sheetName val="Global_Inputs23"/>
      <sheetName val="RE_SEV_502"/>
      <sheetName val="ASS_P215"/>
      <sheetName val="dimensio_EU5"/>
      <sheetName val="_G,O_A2"/>
      <sheetName val="DimensRESEAU_(2)5"/>
      <sheetName val="GC_150m3_MGHASSINE5"/>
      <sheetName val="Data_Sheet15"/>
      <sheetName val="A_I_A5"/>
      <sheetName val="Revenus_hors_intercomp_5"/>
      <sheetName val="CNCA_DE_modefier_le25-03-052"/>
      <sheetName val="phases_projet3"/>
      <sheetName val="G_O_ao_CNCA25"/>
      <sheetName val="Global_Inputs25"/>
      <sheetName val="bord_elec_annasr"/>
      <sheetName val="RE_SEV_504"/>
      <sheetName val="ASS_P217"/>
      <sheetName val="dimensio_EU7"/>
      <sheetName val="_G,O_A4"/>
      <sheetName val="DimensRESEAU_(2)7"/>
      <sheetName val="GC_150m3_MGHASSINE7"/>
      <sheetName val="Data_Sheet17"/>
      <sheetName val="A_I_A7"/>
      <sheetName val="Revenus_hors_intercomp_7"/>
      <sheetName val="CNCA_DE_modefier_le25-03-054"/>
      <sheetName val="phases_projet5"/>
      <sheetName val="bord.elec.anna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 refreshError="1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  <sheetName val="METRE - ENDUIT- PEINTURE -DIVER"/>
      <sheetName val="AN2"/>
      <sheetName val="GARDE"/>
      <sheetName val="DET"/>
      <sheetName val="FRAISFIX"/>
      <sheetName val="SERVGEN"/>
      <sheetName val="MATERIEL"/>
      <sheetName val="PERSONNEL"/>
      <sheetName val="SOUS-TRT"/>
      <sheetName val="AEPSBORM"/>
      <sheetName val="End&amp;pein_Type_A_4"/>
      <sheetName val="Divers_Type_A4"/>
      <sheetName val="Divers_Type_B14"/>
      <sheetName val="End&amp;pein_sous_sol4"/>
      <sheetName val="Divers_sous_sol4"/>
      <sheetName val="_récape_G,O4"/>
      <sheetName val="récap_pein_4"/>
      <sheetName val="ELEC_LOT_122"/>
      <sheetName val="bord_elec_annasr"/>
      <sheetName val="METRE_-_ENDUIT-_PEINTURE_-DIVER"/>
      <sheetName val="End&amp;pein_Type_A_9"/>
      <sheetName val="Divers_Type_A9"/>
      <sheetName val="Divers_Type_B19"/>
      <sheetName val="End&amp;pein_sous_sol9"/>
      <sheetName val="Divers_sous_sol9"/>
      <sheetName val="_récape_G,O9"/>
      <sheetName val="récap_pein_9"/>
      <sheetName val="ELEC_LOT_1225"/>
      <sheetName val="bord_elec_annasr5"/>
      <sheetName val="METRE_-_ENDUIT-_PEINTURE_-DIVE5"/>
      <sheetName val="End&amp;pein_Type_A_5"/>
      <sheetName val="Divers_Type_A5"/>
      <sheetName val="Divers_Type_B15"/>
      <sheetName val="End&amp;pein_sous_sol5"/>
      <sheetName val="Divers_sous_sol5"/>
      <sheetName val="_récape_G,O5"/>
      <sheetName val="récap_pein_5"/>
      <sheetName val="ELEC_LOT_1221"/>
      <sheetName val="bord_elec_annasr1"/>
      <sheetName val="METRE_-_ENDUIT-_PEINTURE_-DIVE1"/>
      <sheetName val="End&amp;pein_Type_A_7"/>
      <sheetName val="Divers_Type_A7"/>
      <sheetName val="Divers_Type_B17"/>
      <sheetName val="End&amp;pein_sous_sol7"/>
      <sheetName val="Divers_sous_sol7"/>
      <sheetName val="_récape_G,O7"/>
      <sheetName val="récap_pein_7"/>
      <sheetName val="ELEC_LOT_1223"/>
      <sheetName val="bord_elec_annasr3"/>
      <sheetName val="METRE_-_ENDUIT-_PEINTURE_-DIVE3"/>
      <sheetName val="End&amp;pein_Type_A_6"/>
      <sheetName val="Divers_Type_A6"/>
      <sheetName val="Divers_Type_B16"/>
      <sheetName val="End&amp;pein_sous_sol6"/>
      <sheetName val="Divers_sous_sol6"/>
      <sheetName val="_récape_G,O6"/>
      <sheetName val="récap_pein_6"/>
      <sheetName val="ELEC_LOT_1222"/>
      <sheetName val="bord_elec_annasr2"/>
      <sheetName val="METRE_-_ENDUIT-_PEINTURE_-DIVE2"/>
      <sheetName val="End&amp;pein_Type_A_8"/>
      <sheetName val="Divers_Type_A8"/>
      <sheetName val="Divers_Type_B18"/>
      <sheetName val="End&amp;pein_sous_sol8"/>
      <sheetName val="Divers_sous_sol8"/>
      <sheetName val="_récape_G,O8"/>
      <sheetName val="récap_pein_8"/>
      <sheetName val="ELEC_LOT_1224"/>
      <sheetName val="bord_elec_annasr4"/>
      <sheetName val="METRE_-_ENDUIT-_PEINTURE_-DIVE4"/>
      <sheetName val="Personnaliser votre facture"/>
      <sheetName val="PERSONNALIS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calculs"/>
      <sheetName val="BacheSR3NZ"/>
      <sheetName val="AN2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récap pein "/>
      <sheetName val="lot_7_ELEC9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8_PLOMB9"/>
      <sheetName val="REC_GENE9"/>
      <sheetName val="lot_10_ASCEN)12"/>
      <sheetName val="lot_1_GO12"/>
      <sheetName val="lot_2_ETANC12"/>
      <sheetName val="lot_3_FPL12"/>
      <sheetName val="lot_4_REVET_12"/>
      <sheetName val="lot_5_ALU12"/>
      <sheetName val="lot_6_BOIS12"/>
      <sheetName val="lot_9_PEIN12"/>
      <sheetName val="lot_7_ELEC12"/>
      <sheetName val="lot_8_PLOMB12"/>
      <sheetName val="REC_GENE12"/>
      <sheetName val="lot_10_ASCEN)11"/>
      <sheetName val="lot_1_GO11"/>
      <sheetName val="lot_2_ETANC11"/>
      <sheetName val="lot_3_FPL11"/>
      <sheetName val="lot_4_REVET_11"/>
      <sheetName val="lot_5_ALU11"/>
      <sheetName val="lot_6_BOIS11"/>
      <sheetName val="lot_9_PEIN11"/>
      <sheetName val="lot_7_ELEC11"/>
      <sheetName val="lot_8_PLOMB11"/>
      <sheetName val="REC_GENE11"/>
      <sheetName val="lot_10_ASCEN)10"/>
      <sheetName val="lot_1_GO10"/>
      <sheetName val="lot_2_ETANC10"/>
      <sheetName val="lot_3_FPL10"/>
      <sheetName val="lot_4_REVET_10"/>
      <sheetName val="lot_5_ALU10"/>
      <sheetName val="lot_6_BOIS10"/>
      <sheetName val="lot_9_PEIN10"/>
      <sheetName val="lot_7_ELEC10"/>
      <sheetName val="lot_8_PLOMB10"/>
      <sheetName val="REC_GENE10"/>
      <sheetName val="0471_APS Parcelle6 détail estim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lot_10_ASCEN)13"/>
      <sheetName val="lot_1_GO13"/>
      <sheetName val="lot_2_ETANC13"/>
      <sheetName val="lot_3_FPL13"/>
      <sheetName val="lot_4_REVET_13"/>
      <sheetName val="lot_5_ALU13"/>
      <sheetName val="lot_6_BOIS13"/>
      <sheetName val="lot_9_PEIN13"/>
      <sheetName val="lot_7_ELEC13"/>
      <sheetName val="lot_8_PLOMB13"/>
      <sheetName val="REC_GENE13"/>
      <sheetName val="lot_10_ASCEN)14"/>
      <sheetName val="lot_1_GO14"/>
      <sheetName val="lot_2_ETANC14"/>
      <sheetName val="lot_3_FPL14"/>
      <sheetName val="lot_4_REVET_14"/>
      <sheetName val="lot_5_ALU14"/>
      <sheetName val="lot_6_BOIS14"/>
      <sheetName val="lot_9_PEIN14"/>
      <sheetName val="lot_7_ELEC14"/>
      <sheetName val="lot_8_PLOMB14"/>
      <sheetName val="REC_GENE14"/>
      <sheetName val="Personnaliser votre decompt"/>
      <sheetName val="récap_pein_4"/>
      <sheetName val="récap_pein_"/>
      <sheetName val="récap_pein_2"/>
      <sheetName val="récap_pein_1"/>
      <sheetName val="récap_pein_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/>
      <sheetData sheetId="192"/>
      <sheetData sheetId="19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données et résultats"/>
      <sheetName val="APS_elec_annasr_ImA_Com3"/>
      <sheetName val="bord_elec_annasr3"/>
      <sheetName val="APS_elec_annasr_ImA_Com2"/>
      <sheetName val="bord_elec_annasr2"/>
      <sheetName val="AN2"/>
      <sheetName val="APS_elec_annasr_ImA_Com6"/>
      <sheetName val="bord_elec_annasr6"/>
      <sheetName val="données_et_résultats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Réservoir 100m3_G8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DATA"/>
      <sheetName val="ETUDE_BETON"/>
      <sheetName val="ETUDES_BRIQUES"/>
      <sheetName val="etude_mortier&amp;enduit"/>
      <sheetName val="ETUDES_AGGLOS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APS_elec_annasr_ImA_Com36"/>
      <sheetName val="bord_elec_annasr36"/>
      <sheetName val="données_et_résultats21"/>
      <sheetName val="lot_7_ELEC5"/>
      <sheetName val="ETUDE_BETON5"/>
      <sheetName val="ETUDES_BRIQUES5"/>
      <sheetName val="etude_mortier&amp;enduit5"/>
      <sheetName val="ETUDES_AGGLOS5"/>
      <sheetName val="APS_elec_annasr_ImA_Com35"/>
      <sheetName val="bord_elec_annasr35"/>
      <sheetName val="données_et_résultats20"/>
      <sheetName val="ETUDE_BETON4"/>
      <sheetName val="ETUDES_BRIQUES4"/>
      <sheetName val="etude_mortier&amp;enduit4"/>
      <sheetName val="ETUDES_AGGLOS4"/>
      <sheetName val="Réservoir_100m3_G81"/>
      <sheetName val="lot_7_ELEC4"/>
      <sheetName val="APS_elec_annasr_ImA_Com34"/>
      <sheetName val="bord_elec_annasr34"/>
      <sheetName val="données_et_résultats19"/>
      <sheetName val="Réservoir_100m3_G8"/>
      <sheetName val="Données 2"/>
      <sheetName val="APS_elec_annasr_ImA_Com37"/>
      <sheetName val="bord_elec_annasr37"/>
      <sheetName val="données_et_résultats22"/>
      <sheetName val="ETUDE_BETON6"/>
      <sheetName val="ETUDES_BRIQUES6"/>
      <sheetName val="etude_mortier&amp;enduit6"/>
      <sheetName val="ETUDES_AGGLOS6"/>
      <sheetName val="lot_7_ELEC6"/>
      <sheetName val="Réservoir_100m3_G82"/>
      <sheetName val="récap pein "/>
      <sheetName val="Réservoir_100m3_G83"/>
      <sheetName val="ETUDE_BETON7"/>
      <sheetName val="ETUDES_BRIQUES7"/>
      <sheetName val="etude_mortier&amp;enduit7"/>
      <sheetName val="ETUDES_AGGLOS7"/>
      <sheetName val="lot_7_ELEC7"/>
      <sheetName val="APS_elec_annasr_ImA_Com38"/>
      <sheetName val="bord_elec_annasr38"/>
      <sheetName val="données_et_résultats23"/>
      <sheetName val="Réservoir_100m3_G84"/>
      <sheetName val="APS_elec_annasr_ImA_Com39"/>
      <sheetName val="bord_elec_annasr39"/>
      <sheetName val="données_et_résultats24"/>
      <sheetName val="Réservoir_100m3_G85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Données_24"/>
      <sheetName val="Données_2"/>
      <sheetName val="Données_22"/>
      <sheetName val="Données_21"/>
      <sheetName val="APS_elec_annasr_ImA_Com40"/>
      <sheetName val="bord_elec_annasr40"/>
      <sheetName val="données_et_résultats25"/>
      <sheetName val="Données_23"/>
      <sheetName val="récap_pein_"/>
      <sheetName val="lot_7_ELEC9"/>
      <sheetName val="ETUDE_BETON9"/>
      <sheetName val="ETUDES_BRIQUES9"/>
      <sheetName val="etude_mortier&amp;enduit9"/>
      <sheetName val="ETUDES_AGGLOS9"/>
      <sheetName val="récap_pein_1"/>
      <sheetName val="APS_elec_annasr_ImA_Com46"/>
      <sheetName val="bord_elec_annasr46"/>
      <sheetName val="données_et_résultats31"/>
      <sheetName val="lot_7_ELEC15"/>
      <sheetName val="ETUDE_BETON15"/>
      <sheetName val="ETUDES_BRIQUES15"/>
      <sheetName val="etude_mortier&amp;enduit15"/>
      <sheetName val="ETUDES_AGGLOS15"/>
      <sheetName val="Réservoir_100m3_G811"/>
      <sheetName val="Données_29"/>
      <sheetName val="récap_pein_7"/>
      <sheetName val="APS_elec_annasr_ImA_Com42"/>
      <sheetName val="bord_elec_annasr42"/>
      <sheetName val="données_et_résultats27"/>
      <sheetName val="lot_7_ELEC11"/>
      <sheetName val="ETUDE_BETON11"/>
      <sheetName val="ETUDES_BRIQUES11"/>
      <sheetName val="etude_mortier&amp;enduit11"/>
      <sheetName val="ETUDES_AGGLOS11"/>
      <sheetName val="Réservoir_100m3_G87"/>
      <sheetName val="Données_25"/>
      <sheetName val="récap_pein_3"/>
      <sheetName val="lot_7_ELEC10"/>
      <sheetName val="ETUDE_BETON10"/>
      <sheetName val="ETUDES_BRIQUES10"/>
      <sheetName val="etude_mortier&amp;enduit10"/>
      <sheetName val="ETUDES_AGGLOS10"/>
      <sheetName val="Réservoir_100m3_G86"/>
      <sheetName val="récap_pein_2"/>
      <sheetName val="APS_elec_annasr_ImA_Com43"/>
      <sheetName val="bord_elec_annasr43"/>
      <sheetName val="données_et_résultats28"/>
      <sheetName val="lot_7_ELEC12"/>
      <sheetName val="ETUDE_BETON12"/>
      <sheetName val="ETUDES_BRIQUES12"/>
      <sheetName val="etude_mortier&amp;enduit12"/>
      <sheetName val="ETUDES_AGGLOS12"/>
      <sheetName val="Réservoir_100m3_G88"/>
      <sheetName val="Données_26"/>
      <sheetName val="récap_pein_4"/>
      <sheetName val="APS_elec_annasr_ImA_Com45"/>
      <sheetName val="bord_elec_annasr45"/>
      <sheetName val="données_et_résultats30"/>
      <sheetName val="lot_7_ELEC14"/>
      <sheetName val="ETUDE_BETON14"/>
      <sheetName val="ETUDES_BRIQUES14"/>
      <sheetName val="etude_mortier&amp;enduit14"/>
      <sheetName val="ETUDES_AGGLOS14"/>
      <sheetName val="Réservoir_100m3_G810"/>
      <sheetName val="Données_28"/>
      <sheetName val="récap_pein_6"/>
      <sheetName val="APS_elec_annasr_ImA_Com44"/>
      <sheetName val="bord_elec_annasr44"/>
      <sheetName val="données_et_résultats29"/>
      <sheetName val="lot_7_ELEC13"/>
      <sheetName val="ETUDE_BETON13"/>
      <sheetName val="ETUDES_BRIQUES13"/>
      <sheetName val="etude_mortier&amp;enduit13"/>
      <sheetName val="ETUDES_AGGLOS13"/>
      <sheetName val="Réservoir_100m3_G89"/>
      <sheetName val="Données_27"/>
      <sheetName val="récap_pein_5"/>
      <sheetName val="APS_elec_annasr_ImA_Com47"/>
      <sheetName val="bord_elec_annasr47"/>
      <sheetName val="données_et_résultats32"/>
      <sheetName val="lot_7_ELEC16"/>
      <sheetName val="ETUDE_BETON16"/>
      <sheetName val="ETUDES_BRIQUES16"/>
      <sheetName val="etude_mortier&amp;enduit16"/>
      <sheetName val="ETUDES_AGGLOS16"/>
      <sheetName val="Réservoir_100m3_G812"/>
      <sheetName val="récap_pein_8"/>
      <sheetName val="Données_210"/>
      <sheetName val="APS_elec_annasr_ImA_Com48"/>
      <sheetName val="bord_elec_annasr48"/>
      <sheetName val="données_et_résultats33"/>
      <sheetName val="lot_7_ELEC17"/>
      <sheetName val="ETUDE_BETON17"/>
      <sheetName val="ETUDES_BRIQUES17"/>
      <sheetName val="etude_mortier&amp;enduit17"/>
      <sheetName val="ETUDES_AGGLOS17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lot_7_ELEC18"/>
      <sheetName val="ETUDE_BETON18"/>
      <sheetName val="ETUDES_BRIQUES18"/>
      <sheetName val="etude_mortier&amp;enduit18"/>
      <sheetName val="ETUDES_AGGLOS18"/>
      <sheetName val="Réservoir_100m3_G814"/>
      <sheetName val="Données_212"/>
      <sheetName val="récap_pein_1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AN2"/>
      <sheetName val="End&amp;pein_Type_A_4"/>
      <sheetName val="Divers_Type_A4"/>
      <sheetName val="Divers_Type_B14"/>
      <sheetName val="End&amp;pein_sous_sol4"/>
      <sheetName val="Divers_sous_sol4"/>
      <sheetName val="_récape_G,O4"/>
      <sheetName val="récap_pein_4"/>
      <sheetName val="End&amp;pein_Type_A_5"/>
      <sheetName val="Divers_Type_A5"/>
      <sheetName val="Divers_Type_B15"/>
      <sheetName val="End&amp;pein_sous_sol5"/>
      <sheetName val="Divers_sous_sol5"/>
      <sheetName val="_récape_G,O5"/>
      <sheetName val="récap_pein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  <sheetName val="récap pein "/>
      <sheetName val="Bache"/>
      <sheetName val="bord.elec.annasr"/>
      <sheetName val="G_O_ao_CNCA4"/>
      <sheetName val="récap_pein_"/>
      <sheetName val="G_O_ao_CNCA7"/>
      <sheetName val="récap_pein_3"/>
      <sheetName val="G_O_ao_CNCA6"/>
      <sheetName val="récap_pein_2"/>
      <sheetName val="G_O_ao_CNCA5"/>
      <sheetName val="récap_pein_1"/>
      <sheetName val="G_O_ao_CNCA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Macro-press"/>
      <sheetName val="Macro-Dexterne"/>
      <sheetName val="Macro-Long"/>
      <sheetName val="Macro-cons"/>
      <sheetName val="récap pein "/>
      <sheetName val="G_O_ao_CNCA2"/>
      <sheetName val="récap_pein_"/>
      <sheetName val=" G,O"/>
      <sheetName val="bord.elec.anna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ord.elec.annas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bord_elec_annasr"/>
      <sheetName val="bord_elec_annasr1"/>
      <sheetName val="bord_elec_annasr3"/>
      <sheetName val="bord_elec_annasr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D.E1A"/>
      <sheetName val="Recappe_EP"/>
      <sheetName val="R2CAP"/>
      <sheetName val="production distrib"/>
      <sheetName val="Z.Fnche"/>
      <sheetName val="BpElecEnnasr-Géneral"/>
      <sheetName val="Macro-Diam-interne"/>
      <sheetName val="Macro-Epaisseur"/>
      <sheetName val="CPS1"/>
      <sheetName val="Macro-colbrook"/>
      <sheetName val="Macro-Newton"/>
      <sheetName val="Qeu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lot 1"/>
      <sheetName val="lot 2"/>
      <sheetName val="Facture N°6 = 7 - 6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DimensRESEAU_(2)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récap pein "/>
      <sheetName val="Réservoir 250m3"/>
      <sheetName val="production_distrib3"/>
      <sheetName val="Z_Fnche3"/>
      <sheetName val="D_E1A3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bord_elec_annasr16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DimensRESEAU_(2)7"/>
      <sheetName val="D_E1A5"/>
      <sheetName val="production_distrib5"/>
      <sheetName val="Z_Fnche5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5"/>
      <sheetName val="Page_de_garde15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lot_12"/>
      <sheetName val="lot_22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DimensRESEAU_(2)6"/>
      <sheetName val="Location materiel"/>
      <sheetName val="Formulation B10"/>
      <sheetName val="Besoin en energie"/>
      <sheetName val="Prix coffrage B10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1"/>
      <sheetName val="DimensRESEAU_(2)11"/>
      <sheetName val="D_E1A10"/>
      <sheetName val="production_distrib10"/>
      <sheetName val="Z_Fnche10"/>
      <sheetName val="lot_17"/>
      <sheetName val="lot_27"/>
      <sheetName val="récap_pein_4"/>
      <sheetName val="Facture_N°6_=_7_-_64"/>
      <sheetName val="lot_13"/>
      <sheetName val="lot_23"/>
      <sheetName val="bord_elec_annasr17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_E1A6"/>
      <sheetName val="production_distrib6"/>
      <sheetName val="Z_Fnche6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bord_elec_annasr19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DimensRESEAU_(2)9"/>
      <sheetName val="production_distrib8"/>
      <sheetName val="Z_Fnche8"/>
      <sheetName val="D_E1A8"/>
      <sheetName val="Facture_N°6_=_7_-_62"/>
      <sheetName val="lot_15"/>
      <sheetName val="lot_25"/>
      <sheetName val="Location_materiel2"/>
      <sheetName val="Formulation_B102"/>
      <sheetName val="Besoin_en_energie2"/>
      <sheetName val="Prix_coffrage_B102"/>
      <sheetName val="récap_pein_2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bord_elec_annasr18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DimensRESEAU_(2)8"/>
      <sheetName val="production_distrib7"/>
      <sheetName val="Z_Fnche7"/>
      <sheetName val="D_E1A7"/>
      <sheetName val="Facture_N°6_=_7_-_61"/>
      <sheetName val="lot_14"/>
      <sheetName val="lot_24"/>
      <sheetName val="Location_materiel1"/>
      <sheetName val="Formulation_B101"/>
      <sheetName val="Besoin_en_energie1"/>
      <sheetName val="Prix_coffrage_B101"/>
      <sheetName val="récap_pein_1"/>
      <sheetName val="Location_materiel4"/>
      <sheetName val="Formulation_B104"/>
      <sheetName val="Besoin_en_energie4"/>
      <sheetName val="Prix_coffrage_B104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20"/>
      <sheetName val="DimensRESEAU_(2)10"/>
      <sheetName val="D_E1A9"/>
      <sheetName val="production_distrib9"/>
      <sheetName val="Z_Fnche9"/>
      <sheetName val="lot_16"/>
      <sheetName val="lot_26"/>
      <sheetName val="récap_pein_3"/>
      <sheetName val="Facture_N°6_=_7_-_63"/>
      <sheetName val="Location_materiel3"/>
      <sheetName val="Formulation_B103"/>
      <sheetName val="Besoin_en_energie3"/>
      <sheetName val="Prix_coffrage_B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 refreshError="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 refreshError="1"/>
      <sheetData sheetId="643" refreshError="1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  <sheetName val="AN2"/>
      <sheetName val="Summar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10">
          <cell r="X10">
            <v>3.22</v>
          </cell>
        </row>
      </sheetData>
      <sheetData sheetId="2">
        <row r="11">
          <cell r="I11">
            <v>0.1</v>
          </cell>
        </row>
      </sheetData>
      <sheetData sheetId="3">
        <row r="11">
          <cell r="C11">
            <v>0.33</v>
          </cell>
        </row>
      </sheetData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 AN5"/>
      <sheetName val="recp AN5"/>
      <sheetName val=" ELAVAT"/>
      <sheetName val="AN 6 REV"/>
      <sheetName val="AN 7 PE FP"/>
      <sheetName val=" G,O ET"/>
      <sheetName val="revêt"/>
      <sheetName val="Menuiserie "/>
      <sheetName val="pein FP"/>
    </sheetNames>
    <sheetDataSet>
      <sheetData sheetId="0"/>
      <sheetData sheetId="1"/>
      <sheetData sheetId="2">
        <row r="11">
          <cell r="I11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</sheetNames>
    <sheetDataSet>
      <sheetData sheetId="0" refreshError="1"/>
      <sheetData sheetId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4"/>
      <sheetName val="Macro-cons"/>
      <sheetName val="Macro-Epaisseur"/>
      <sheetName val="Macro-Hardy-Cross"/>
      <sheetName val="Macro-Long"/>
      <sheetName val="Macro-Newton"/>
      <sheetName val="Macro-Pression"/>
      <sheetName val="S.P1"/>
      <sheetName val="D_E1A5"/>
      <sheetName val="RECAP"/>
      <sheetName val="MENUISERIE METALIQUE"/>
      <sheetName val="BEA FLUIDES "/>
      <sheetName val="Platre"/>
      <sheetName val="Carrelage"/>
      <sheetName val="ALPHA-TECHNIQUE"/>
      <sheetName val="ÉTANCHÉITÉ"/>
      <sheetName val="PEINTURE"/>
      <sheetName val="CHEMINEE"/>
      <sheetName val="D_E1A7"/>
      <sheetName val="pg_bp2"/>
      <sheetName val="B_P-G_O_1072"/>
      <sheetName val="Métré_G_O2"/>
      <sheetName val="Anc_reca2"/>
      <sheetName val="terrassement_en_masse2"/>
      <sheetName val="Ferr__F2"/>
      <sheetName val="Enduit_EX2"/>
      <sheetName val="Seéllement_cadre2"/>
      <sheetName val="Main_courante2"/>
      <sheetName val="Renformis_des_placards2"/>
      <sheetName val="D_E1A6"/>
      <sheetName val="pg_bp1"/>
      <sheetName val="B_P-G_O_1071"/>
      <sheetName val="Métré_G_O1"/>
      <sheetName val="Anc_reca1"/>
      <sheetName val="terrassement_en_masse1"/>
      <sheetName val="Ferr__F1"/>
      <sheetName val="Enduit_EX1"/>
      <sheetName val="Seéllement_cadre1"/>
      <sheetName val="Main_courante1"/>
      <sheetName val="Renformis_des_placards1"/>
      <sheetName val="pg_bp"/>
      <sheetName val="B_P-G_O_107"/>
      <sheetName val="Métré_G_O"/>
      <sheetName val="Anc_reca"/>
      <sheetName val="terrassement_en_masse"/>
      <sheetName val="Ferr__F"/>
      <sheetName val="Enduit_EX"/>
      <sheetName val="Seéllement_cadre"/>
      <sheetName val="Main_courante"/>
      <sheetName val="Renformis_des_placards"/>
      <sheetName val="D_E1A8"/>
      <sheetName val="pg_bp3"/>
      <sheetName val="B_P-G_O_1073"/>
      <sheetName val="Métré_G_O3"/>
      <sheetName val="Anc_reca3"/>
      <sheetName val="terrassement_en_masse3"/>
      <sheetName val="Ferr__F3"/>
      <sheetName val="Enduit_EX3"/>
      <sheetName val="Seéllement_cadre3"/>
      <sheetName val="Main_courante3"/>
      <sheetName val="Renformis_des_placards3"/>
      <sheetName val="D_E1A9"/>
      <sheetName val="pg_bp4"/>
      <sheetName val="B_P-G_O_1074"/>
      <sheetName val="Métré_G_O4"/>
      <sheetName val="Anc_reca4"/>
      <sheetName val="terrassement_en_masse4"/>
      <sheetName val="Ferr__F4"/>
      <sheetName val="Enduit_EX4"/>
      <sheetName val="Seéllement_cadre4"/>
      <sheetName val="Main_courante4"/>
      <sheetName val="Renformis_des_placards4"/>
      <sheetName val="Qeu"/>
      <sheetName val="Estim(APS) (V1)"/>
      <sheetName val="Estim(APD) (V1)"/>
      <sheetName val="AN2"/>
      <sheetName val="S_P1"/>
      <sheetName val="S_P11"/>
      <sheetName val="S_P12"/>
      <sheetName val="S_P13"/>
      <sheetName val="Feuil3"/>
      <sheetName val="D_E1A10"/>
      <sheetName val="pg_bp5"/>
      <sheetName val="B_P-G_O_1075"/>
      <sheetName val="Métré_G_O5"/>
      <sheetName val="Anc_reca5"/>
      <sheetName val="terrassement_en_masse5"/>
      <sheetName val="Ferr__F5"/>
      <sheetName val="Enduit_EX5"/>
      <sheetName val="Seéllement_cadre5"/>
      <sheetName val="Main_courante5"/>
      <sheetName val="Renformis_des_placards5"/>
      <sheetName val="Estim(APS)_(V1)"/>
      <sheetName val="Estim(APD)_(V1)"/>
      <sheetName val="D_E1A13"/>
      <sheetName val="pg_bp8"/>
      <sheetName val="B_P-G_O_1078"/>
      <sheetName val="Métré_G_O8"/>
      <sheetName val="Anc_reca8"/>
      <sheetName val="terrassement_en_masse8"/>
      <sheetName val="Ferr__F8"/>
      <sheetName val="Enduit_EX8"/>
      <sheetName val="Seéllement_cadre8"/>
      <sheetName val="Main_courante8"/>
      <sheetName val="Renformis_des_placards8"/>
      <sheetName val="Estim(APS)_(V1)3"/>
      <sheetName val="Estim(APD)_(V1)3"/>
      <sheetName val="D_E1A12"/>
      <sheetName val="pg_bp7"/>
      <sheetName val="B_P-G_O_1077"/>
      <sheetName val="Métré_G_O7"/>
      <sheetName val="Anc_reca7"/>
      <sheetName val="terrassement_en_masse7"/>
      <sheetName val="Ferr__F7"/>
      <sheetName val="Enduit_EX7"/>
      <sheetName val="Seéllement_cadre7"/>
      <sheetName val="Main_courante7"/>
      <sheetName val="Renformis_des_placards7"/>
      <sheetName val="Estim(APS)_(V1)2"/>
      <sheetName val="Estim(APD)_(V1)2"/>
      <sheetName val="D_E1A11"/>
      <sheetName val="pg_bp6"/>
      <sheetName val="B_P-G_O_1076"/>
      <sheetName val="Métré_G_O6"/>
      <sheetName val="Anc_reca6"/>
      <sheetName val="terrassement_en_masse6"/>
      <sheetName val="Ferr__F6"/>
      <sheetName val="Enduit_EX6"/>
      <sheetName val="Seéllement_cadre6"/>
      <sheetName val="Main_courante6"/>
      <sheetName val="Renformis_des_placards6"/>
      <sheetName val="Estim(APS)_(V1)1"/>
      <sheetName val="Estim(APD)_(V1)1"/>
      <sheetName val="D_E1A14"/>
      <sheetName val="pg_bp9"/>
      <sheetName val="B_P-G_O_1079"/>
      <sheetName val="Métré_G_O9"/>
      <sheetName val="Anc_reca9"/>
      <sheetName val="terrassement_en_masse9"/>
      <sheetName val="Ferr__F9"/>
      <sheetName val="Enduit_EX9"/>
      <sheetName val="Seéllement_cadre9"/>
      <sheetName val="Main_courante9"/>
      <sheetName val="Renformis_des_placards9"/>
      <sheetName val="D_E1A15"/>
      <sheetName val="pg_bp10"/>
      <sheetName val="B_P-G_O_10710"/>
      <sheetName val="Métré_G_O10"/>
      <sheetName val="Anc_reca10"/>
      <sheetName val="terrassement_en_masse10"/>
      <sheetName val="Ferr__F10"/>
      <sheetName val="Enduit_EX10"/>
      <sheetName val="Seéllement_cadre10"/>
      <sheetName val="Main_courante10"/>
      <sheetName val="Renformis_des_placards10"/>
      <sheetName val="Estim(APS)_(V1)4"/>
      <sheetName val="Estim(APD)_(V1)4"/>
      <sheetName val="S_P14"/>
      <sheetName val="MENUISERIE_METALIQUE4"/>
      <sheetName val="BEA_FLUIDES_4"/>
      <sheetName val="MENUISERIE_METALIQUE"/>
      <sheetName val="BEA_FLUIDES_"/>
      <sheetName val="MENUISERIE_METALIQUE2"/>
      <sheetName val="BEA_FLUIDES_2"/>
      <sheetName val="MENUISERIE_METALIQUE1"/>
      <sheetName val="BEA_FLUIDES_1"/>
      <sheetName val="MENUISERIE_METALIQUE3"/>
      <sheetName val="BEA_FLUIDES_3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</sheetNames>
    <sheetDataSet>
      <sheetData sheetId="0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Macro-cons"/>
      <sheetName val="D.E1A"/>
      <sheetName val="DimensRESEAU_(2)7"/>
      <sheetName val="Dim_COL7"/>
      <sheetName val="metreAPSVR_7"/>
      <sheetName val="DimensRESEAU_(2)6"/>
      <sheetName val="Dim_COL6"/>
      <sheetName val="metreAPSVR_6"/>
      <sheetName val="DimensRESEAU_(2)5"/>
      <sheetName val="Dim_COL5"/>
      <sheetName val="metreAPSVR_5"/>
      <sheetName val="DimensRESEAU_(2)8"/>
      <sheetName val="Dim_COL8"/>
      <sheetName val="metreAPSVR_8"/>
      <sheetName val="DimensRESEAU_(2)9"/>
      <sheetName val="Dim_COL9"/>
      <sheetName val="metreAPSVR_9"/>
      <sheetName val="Calcul"/>
      <sheetName val="AN2"/>
      <sheetName val="Qeu"/>
      <sheetName val="DimensRESEAU_(2)10"/>
      <sheetName val="Dim_COL10"/>
      <sheetName val="metreAPSVR_10"/>
      <sheetName val="DimensRESEAU_(2)13"/>
      <sheetName val="Dim_COL13"/>
      <sheetName val="metreAPSVR_13"/>
      <sheetName val="DimensRESEAU_(2)12"/>
      <sheetName val="Dim_COL12"/>
      <sheetName val="metreAPSVR_12"/>
      <sheetName val="DimensRESEAU_(2)11"/>
      <sheetName val="Dim_COL11"/>
      <sheetName val="metreAPSVR_11"/>
      <sheetName val="Cambios"/>
      <sheetName val="DimensRESEAU_(2)15"/>
      <sheetName val="Dim_COL15"/>
      <sheetName val="metreAPSVR_15"/>
      <sheetName val="D_E1A4"/>
      <sheetName val="D_E1A"/>
      <sheetName val="D_E1A2"/>
      <sheetName val="D_E1A1"/>
      <sheetName val="DimensRESEAU_(2)14"/>
      <sheetName val="Dim_COL14"/>
      <sheetName val="metreAPSVR_14"/>
      <sheetName val="D_E1A3"/>
      <sheetName val="DimensRESEAU_(2)16"/>
      <sheetName val="Dim_COL16"/>
      <sheetName val="metreAPSVR_16"/>
      <sheetName val="D_E1A5"/>
    </sheetNames>
    <sheetDataSet>
      <sheetData sheetId="0" refreshError="1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>
        <row r="6">
          <cell r="F6">
            <v>0.12560000000000002</v>
          </cell>
        </row>
      </sheetData>
      <sheetData sheetId="10">
        <row r="6">
          <cell r="F6">
            <v>0.12560000000000002</v>
          </cell>
        </row>
      </sheetData>
      <sheetData sheetId="11"/>
      <sheetData sheetId="12"/>
      <sheetData sheetId="13" refreshError="1"/>
      <sheetData sheetId="14">
        <row r="6">
          <cell r="F6">
            <v>0.12560000000000002</v>
          </cell>
        </row>
      </sheetData>
      <sheetData sheetId="15">
        <row r="6">
          <cell r="F6">
            <v>0.12560000000000002</v>
          </cell>
        </row>
      </sheetData>
      <sheetData sheetId="16"/>
      <sheetData sheetId="17">
        <row r="6">
          <cell r="F6">
            <v>0.12560000000000002</v>
          </cell>
        </row>
      </sheetData>
      <sheetData sheetId="18">
        <row r="6">
          <cell r="F6">
            <v>0.12560000000000002</v>
          </cell>
        </row>
      </sheetData>
      <sheetData sheetId="19"/>
      <sheetData sheetId="20">
        <row r="6">
          <cell r="F6">
            <v>0.12560000000000002</v>
          </cell>
        </row>
      </sheetData>
      <sheetData sheetId="21"/>
      <sheetData sheetId="22"/>
      <sheetData sheetId="23" refreshError="1"/>
      <sheetData sheetId="24" refreshError="1"/>
      <sheetData sheetId="25">
        <row r="6">
          <cell r="F6">
            <v>0.12560000000000002</v>
          </cell>
        </row>
      </sheetData>
      <sheetData sheetId="26"/>
      <sheetData sheetId="27"/>
      <sheetData sheetId="28"/>
      <sheetData sheetId="29"/>
      <sheetData sheetId="30">
        <row r="6">
          <cell r="F6">
            <v>0.12560000000000002</v>
          </cell>
        </row>
      </sheetData>
      <sheetData sheetId="31">
        <row r="6">
          <cell r="F6">
            <v>0.12560000000000002</v>
          </cell>
        </row>
      </sheetData>
      <sheetData sheetId="32">
        <row r="6">
          <cell r="F6">
            <v>0.12560000000000002</v>
          </cell>
        </row>
      </sheetData>
      <sheetData sheetId="33">
        <row r="6">
          <cell r="F6">
            <v>0.12560000000000002</v>
          </cell>
        </row>
      </sheetData>
      <sheetData sheetId="34">
        <row r="6">
          <cell r="F6">
            <v>0.12560000000000002</v>
          </cell>
        </row>
      </sheetData>
      <sheetData sheetId="35">
        <row r="6">
          <cell r="F6">
            <v>0.12560000000000002</v>
          </cell>
        </row>
      </sheetData>
      <sheetData sheetId="36">
        <row r="6">
          <cell r="F6">
            <v>0.12560000000000002</v>
          </cell>
        </row>
      </sheetData>
      <sheetData sheetId="37">
        <row r="6">
          <cell r="F6">
            <v>0.12560000000000002</v>
          </cell>
        </row>
      </sheetData>
      <sheetData sheetId="38">
        <row r="6">
          <cell r="F6">
            <v>0.12560000000000002</v>
          </cell>
        </row>
      </sheetData>
      <sheetData sheetId="39">
        <row r="6">
          <cell r="F6">
            <v>0.12560000000000002</v>
          </cell>
        </row>
      </sheetData>
      <sheetData sheetId="40" refreshError="1"/>
      <sheetData sheetId="41" refreshError="1"/>
      <sheetData sheetId="42" refreshError="1"/>
      <sheetData sheetId="43">
        <row r="6">
          <cell r="F6">
            <v>0.12560000000000002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">
          <cell r="F6">
            <v>0.12560000000000002</v>
          </cell>
        </row>
      </sheetData>
      <sheetData sheetId="53"/>
      <sheetData sheetId="54"/>
      <sheetData sheetId="55" refreshError="1"/>
      <sheetData sheetId="56">
        <row r="6">
          <cell r="F6">
            <v>0.12560000000000002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  <sheetName val="_FONDA"/>
      <sheetName val="an_5"/>
      <sheetName val="Enduit_"/>
      <sheetName val="_ELAVAT"/>
      <sheetName val="_G,O"/>
      <sheetName val="_FONDA1"/>
      <sheetName val="an_51"/>
      <sheetName val="Enduit_1"/>
      <sheetName val="_ELAVAT1"/>
      <sheetName val="_G,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 (2)"/>
      <sheetName val="SHO MAJ 25-08-2020"/>
    </sheetNames>
    <definedNames>
      <definedName name="Number_of_Payments" refersTo="#REF!"/>
      <definedName name="Values_Entered" refersTo="#REF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 636"/>
      <sheetName val="PREST"/>
      <sheetName val="2-B.P-G.O LOT 636"/>
      <sheetName val="636-Fluides APS 06-07-20"/>
      <sheetName val="ELEC 636"/>
      <sheetName val="ASC 636"/>
      <sheetName val="AMEX 636"/>
      <sheetName val="RATIO LOT ARCHI (2)"/>
      <sheetName val="RECAP (5)"/>
      <sheetName val="2.ESTIM. TCE P636 APS -V1-"/>
    </sheetNames>
    <definedNames>
      <definedName name="Header_Row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 (2)"/>
      <sheetName val="SHO MAJ 25-08-2020"/>
    </sheetNames>
    <definedNames>
      <definedName name="Number_of_Payments" refersTo="#REF!"/>
      <definedName name="Values_Entered" refersTo="#REF!"/>
    </definedNames>
    <sheetDataSet>
      <sheetData sheetId="0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 G,O"/>
      <sheetName val="AN2"/>
      <sheetName val="Nbr_4"/>
      <sheetName val="DimensRESEAU_(2)"/>
      <sheetName val="_G,O"/>
      <sheetName val="Notes"/>
      <sheetName val="Nbr_6"/>
      <sheetName val="_G,O2"/>
      <sheetName val="DimensRESEAU_(2)2"/>
      <sheetName val="Nbr_5"/>
      <sheetName val="_G,O1"/>
      <sheetName val="DimensRESEAU_(2)1"/>
      <sheetName val="Macro-press"/>
      <sheetName val="S.P1"/>
      <sheetName val="1.1"/>
      <sheetName val="Nbr_7"/>
      <sheetName val="_G,O3"/>
      <sheetName val="DimensRESEAU_(2)3"/>
      <sheetName val="Nbr_8"/>
      <sheetName val="_G,O4"/>
      <sheetName val="DimensRESEAU_(2)4"/>
      <sheetName val="1_1"/>
      <sheetName val="S_P1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Feuil3"/>
      <sheetName val="Macro-colbrook"/>
      <sheetName val="Macro-Newton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D_E1A"/>
      <sheetName val="Nbr_17"/>
      <sheetName val="DimensRESEAU_(2)13"/>
      <sheetName val="_G,O13"/>
      <sheetName val="1_110"/>
      <sheetName val="S_P110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Location materiel"/>
      <sheetName val="Formulation B10"/>
      <sheetName val="Besoin en energie"/>
      <sheetName val="Prix coffrage B10"/>
      <sheetName val="récap pein "/>
      <sheetName val="D_E1A3"/>
      <sheetName val="D_E1A2"/>
      <sheetName val="Personnaliser"/>
      <sheetName val="Nbr_19"/>
      <sheetName val="DimensRESEAU_(2)15"/>
      <sheetName val="_G,O15"/>
      <sheetName val="S_P112"/>
      <sheetName val="1_112"/>
      <sheetName val="fuller ii"/>
      <sheetName val="AN2SF"/>
      <sheetName val="Nbr_20"/>
      <sheetName val="DimensRESEAU_(2)16"/>
      <sheetName val="_G,O16"/>
      <sheetName val="1_113"/>
      <sheetName val="S_P113"/>
      <sheetName val="récap_pein_1"/>
      <sheetName val="fuller_ii1"/>
      <sheetName val="récap_pein_"/>
      <sheetName val="fuller_ii"/>
      <sheetName val="Nbr_21"/>
      <sheetName val="DimensRESEAU_(2)17"/>
      <sheetName val="_G,O17"/>
      <sheetName val="1_114"/>
      <sheetName val="S_P114"/>
      <sheetName val="D_E1A4"/>
      <sheetName val="récap_pein_2"/>
      <sheetName val="fuller_ii2"/>
      <sheetName val="D_E1A5"/>
      <sheetName val="D_E1A7"/>
      <sheetName val="D_E1A6"/>
      <sheetName val="progmetr4"/>
      <sheetName val="Nbr_22"/>
      <sheetName val="DimensRESEAU_(2)18"/>
      <sheetName val="_G,O18"/>
      <sheetName val="1_115"/>
      <sheetName val="S_P115"/>
      <sheetName val="récap_pein_3"/>
      <sheetName val="fuller_ii3"/>
      <sheetName val="Nbr_23"/>
      <sheetName val="DimensRESEAU_(2)19"/>
      <sheetName val="_G,O19"/>
      <sheetName val="S_P116"/>
      <sheetName val="1_116"/>
      <sheetName val="récap_pein_4"/>
      <sheetName val="Location_materiel4"/>
      <sheetName val="Formulation_B104"/>
      <sheetName val="Besoin_en_energie4"/>
      <sheetName val="Prix_coffrage_B104"/>
      <sheetName val="Location_materiel"/>
      <sheetName val="Formulation_B10"/>
      <sheetName val="Besoin_en_energie"/>
      <sheetName val="Prix_coffrage_B10"/>
      <sheetName val="Location_materiel2"/>
      <sheetName val="Formulation_B102"/>
      <sheetName val="Besoin_en_energie2"/>
      <sheetName val="Prix_coffrage_B102"/>
      <sheetName val="Location_materiel1"/>
      <sheetName val="Formulation_B101"/>
      <sheetName val="Besoin_en_energie1"/>
      <sheetName val="Prix_coffrage_B101"/>
      <sheetName val="Location_materiel3"/>
      <sheetName val="Formulation_B103"/>
      <sheetName val="Besoin_en_energie3"/>
      <sheetName val="Prix_coffrage_B103"/>
      <sheetName val="D_E1A10"/>
      <sheetName val="D_E1A8"/>
      <sheetName val="D_E1A9"/>
      <sheetName val="D_E1A11"/>
      <sheetName val="Nbr_24"/>
      <sheetName val="DimensRESEAU_(2)20"/>
      <sheetName val="_G,O20"/>
      <sheetName val="D_E1A12"/>
      <sheetName val="Nbr_25"/>
      <sheetName val="_G,O21"/>
      <sheetName val="DimensRESEAU_(2)21"/>
      <sheetName val="D_E1A13"/>
      <sheetName val="Nbr_26"/>
      <sheetName val="_G,O22"/>
      <sheetName val="DimensRESEAU_(2)22"/>
      <sheetName val="S_P117"/>
      <sheetName val="1_117"/>
      <sheetName val="D_E1A14"/>
      <sheetName val="Nbr_27"/>
      <sheetName val="_G,O23"/>
      <sheetName val="DimensRESEAU_(2)23"/>
      <sheetName val="S_P118"/>
      <sheetName val="1_118"/>
      <sheetName val="D_E1A15"/>
      <sheetName val="Nbr_29"/>
      <sheetName val="_G,O25"/>
      <sheetName val="DimensRESEAU_(2)25"/>
      <sheetName val="S_P120"/>
      <sheetName val="1_120"/>
      <sheetName val="D_E1A17"/>
      <sheetName val="Nbr_28"/>
      <sheetName val="_G,O24"/>
      <sheetName val="DimensRESEAU_(2)24"/>
      <sheetName val="S_P119"/>
      <sheetName val="1_119"/>
      <sheetName val="D_E1A16"/>
      <sheetName val="Macro-cons"/>
      <sheetName val="lot 7 ELEC"/>
      <sheetName val="AN3"/>
      <sheetName val="DP N°3"/>
      <sheetName val="lot_7_ELEC2"/>
      <sheetName val="lot_7_ELEC1"/>
      <sheetName val="AN1SF"/>
      <sheetName val="lot_7_ELEC"/>
      <sheetName val=" G,O B"/>
      <sheetName val="données et résultats"/>
      <sheetName val="DP_N°3"/>
      <sheetName val="Nbr_30"/>
      <sheetName val="DimensRESEAU_(2)26"/>
      <sheetName val="_G,O26"/>
      <sheetName val="S_P121"/>
      <sheetName val="1_121"/>
      <sheetName val="D_E1A18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 xml:space="preserve"> </v>
          </cell>
          <cell r="BS7" t="str">
            <v xml:space="preserve"> </v>
          </cell>
          <cell r="CK7" t="str">
            <v xml:space="preserve"> 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 refreshError="1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G_O_ao_CNCA5"/>
      <sheetName val="G_O_ao_CNCA4"/>
      <sheetName val="Recp Elév"/>
      <sheetName val="BpElecEnnasr-Géneral"/>
      <sheetName val="Macro-Long"/>
      <sheetName val="Macro-press"/>
      <sheetName val="Macro-Epaisseur"/>
      <sheetName val="Macro-Dexter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Recp Elév"/>
      <sheetName val="G_O_ao_CNCA3"/>
      <sheetName val="G_O_ao_CNCA2"/>
      <sheetName val="Qe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6">
          <cell r="H6">
            <v>3.0500000000000003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Recp Elév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20"/>
      <sheetName val="Global_Inputs16"/>
      <sheetName val="Data_Sheet12"/>
      <sheetName val="G_O_ao_CNCA18"/>
      <sheetName val="Global_Inputs14"/>
      <sheetName val="Data_Sheet1"/>
      <sheetName val="G_O_ao_CNCA19"/>
      <sheetName val="Global_Inputs15"/>
      <sheetName val="Data_Sheet11"/>
      <sheetName val="G_O_ao_CNCA21"/>
      <sheetName val="G_O_ao_CNCA22"/>
      <sheetName val="G_O_ao_CNCA23"/>
      <sheetName val="G_O_ao_CNCA24"/>
      <sheetName val="G_O_ao_CNCA25"/>
      <sheetName val="G_O_ao_CNCA26"/>
      <sheetName val="G_O_ao_CNCA27"/>
      <sheetName val="G_O_ao_CNCA28"/>
      <sheetName val="Global_Inputs17"/>
      <sheetName val="G_O_ao_CNCA30"/>
      <sheetName val="Global_Inputs19"/>
      <sheetName val="G_O_ao_CNCA29"/>
      <sheetName val="Global_Inputs18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Masque"/>
      <sheetName val="Revenus hors intercomp_"/>
      <sheetName val="CNCA DE modefier le25-03-05"/>
      <sheetName val="Data_Sheet13"/>
      <sheetName val="Data_Sheet14"/>
      <sheetName val="Data_Sheet15"/>
      <sheetName val="BacheSR3NZ"/>
      <sheetName val="R2CAP"/>
      <sheetName val="production distrib"/>
      <sheetName val="GC 150m3 MGHASSINE"/>
      <sheetName val="AN1SI"/>
      <sheetName val="Global_Inputs21"/>
      <sheetName val="Data_Sheet17"/>
      <sheetName val="Global_Inputs20"/>
      <sheetName val="Data_Sheet16"/>
      <sheetName val="ASS_P21"/>
      <sheetName val="dimensio_EU"/>
      <sheetName val="A_I_A"/>
      <sheetName val="Revenus_hors_intercomp_"/>
      <sheetName val="CNCA_DE_modefier_le25-03-05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production_distrib1"/>
      <sheetName val="production_distrib"/>
      <sheetName val="production_distrib2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production_distrib3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production_distrib4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5"/>
      <sheetName val="DimensRESEAU (2)"/>
      <sheetName val="IRRIGATION"/>
      <sheetName val="TELEFON"/>
      <sheetName val="EU "/>
      <sheetName val="Bassins d'infiltrations"/>
      <sheetName val="Eclairage"/>
      <sheetName val="HTA-BT"/>
      <sheetName val="D.E1A"/>
      <sheetName val="BpElecEnnasr-Géneral"/>
      <sheetName val="Feuil3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EU_"/>
      <sheetName val="Bassins_d'infiltrations"/>
      <sheetName val="Recp_Elév"/>
      <sheetName val="EU_1"/>
      <sheetName val="Bassins_d'infiltrations1"/>
      <sheetName val="D_E1A"/>
      <sheetName val="NOV 2002"/>
      <sheetName val="GC_150m3_MGHASSINE3"/>
      <sheetName val="Recp_Elév1"/>
      <sheetName val="EU_2"/>
      <sheetName val="Bassins_d'infiltrations2"/>
      <sheetName val="D_E1A1"/>
      <sheetName val="NOV_2002"/>
      <sheetName val="G_O_ao_CNCA36"/>
      <sheetName val="Global_Inputs32"/>
      <sheetName val="Data_Sheet118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_O_ao_CNCA37"/>
      <sheetName val="Global_Inputs33"/>
      <sheetName val="Data_Sheet119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D_E1A2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Recp_Elév3"/>
      <sheetName val="EU_3"/>
      <sheetName val="Bassins_d'infiltrations3"/>
      <sheetName val="Recp_Elév4"/>
      <sheetName val="EU_4"/>
      <sheetName val="Bassins_d'infiltrations4"/>
      <sheetName val="D_E1A3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Recp_Elév6"/>
      <sheetName val="EU_6"/>
      <sheetName val="Bassins_d'infiltrations6"/>
      <sheetName val="D_E1A4"/>
      <sheetName val="NOV_20021"/>
      <sheetName val="DimensRESEAU_(2)4"/>
      <sheetName val="phases_projet2"/>
      <sheetName val="RE_SEV_503"/>
      <sheetName val="_G,O_A3"/>
      <sheetName val="récap_pein_1"/>
      <sheetName val="données_et_résultats1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imensRESEAU_(2)3"/>
      <sheetName val="phases_projet1"/>
      <sheetName val="RE_SEV_502"/>
      <sheetName val="_G,O_A2"/>
      <sheetName val="récap_pein_"/>
      <sheetName val="données_et_résultats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2"/>
      <sheetName val="Recp_Elév7"/>
      <sheetName val="EU_7"/>
      <sheetName val="Bassins_d'infiltrations7"/>
      <sheetName val="DimensRESEAU_(2)5"/>
      <sheetName val="phases_projet3"/>
      <sheetName val="RE_SEV_504"/>
      <sheetName val="_G,O_A4"/>
      <sheetName val="récap_pein_2"/>
      <sheetName val="données_et_résultats2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D_E1A6"/>
      <sheetName val="Recp_Elév8"/>
      <sheetName val="EU_8"/>
      <sheetName val="Bassins_d'infiltrations8"/>
      <sheetName val="D_E1A7"/>
      <sheetName val="DimensRESEAU_(2)6"/>
      <sheetName val="phases_projet4"/>
      <sheetName val="RE_SEV_505"/>
      <sheetName val="_G,O_A5"/>
      <sheetName val="récap_pein_3"/>
      <sheetName val="données_et_résultats3"/>
      <sheetName val="NOV_20023"/>
      <sheetName val="Recp_Elév9"/>
      <sheetName val="EU_9"/>
      <sheetName val="Bassins_d'infiltrations9"/>
      <sheetName val="D_E1A9"/>
      <sheetName val="D_E1A8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DimensRESEAU_(2)7"/>
      <sheetName val="phases_projet5"/>
      <sheetName val="RE_SEV_506"/>
      <sheetName val="_G,O_A6"/>
      <sheetName val="récap_pein_4"/>
      <sheetName val="données_et_résultats4"/>
      <sheetName val="NOV_20024"/>
      <sheetName val="G_O_ao_CNCA45"/>
      <sheetName val="Global_Inputs41"/>
      <sheetName val="Data_Sheet127"/>
      <sheetName val="production_distrib19"/>
      <sheetName val="ASS_P2120"/>
      <sheetName val="dimensio_EU20"/>
      <sheetName val="A_I_A20"/>
      <sheetName val="Revenus_hors_intercomp_20"/>
      <sheetName val="CNCA_DE_modefier_le25-03-0520"/>
      <sheetName val="GC_150m3_MGHASSINE13"/>
      <sheetName val="Recp_Elév10"/>
      <sheetName val="EU_10"/>
      <sheetName val="Bassins_d'infiltrations10"/>
      <sheetName val="DimensRESEAU_(2)8"/>
      <sheetName val="phases_projet6"/>
      <sheetName val="RE_SEV_507"/>
      <sheetName val="_G,O_A7"/>
      <sheetName val="récap_pein_5"/>
      <sheetName val="données_et_résultats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6"/>
      <sheetName val="DimensRESEAU_(2)9"/>
      <sheetName val="Recp_Elév11"/>
      <sheetName val="EU_11"/>
      <sheetName val="Bassins_d'infiltrations11"/>
      <sheetName val="D_E1A11"/>
      <sheetName val="phases_projet7"/>
      <sheetName val="RE_SEV_508"/>
      <sheetName val="_G,O_A8"/>
      <sheetName val="récap_pein_6"/>
      <sheetName val="données_et_résultats6"/>
      <sheetName val="NOV_20026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5"/>
      <sheetName val="D_E1A10"/>
      <sheetName val="NOV_20025"/>
      <sheetName val="G_O_ao_CNCA52"/>
      <sheetName val="Global_Inputs48"/>
      <sheetName val="Data_Sheet134"/>
      <sheetName val="ASS_P2127"/>
      <sheetName val="dimensio_EU27"/>
      <sheetName val="A_I_A27"/>
      <sheetName val="Revenus_hors_intercomp_27"/>
      <sheetName val="CNCA_DE_modefier_le25-03-0527"/>
      <sheetName val="production_distrib26"/>
      <sheetName val="GC_150m3_MGHASSINE20"/>
      <sheetName val="Recp_Elév17"/>
      <sheetName val="EU_17"/>
      <sheetName val="Bassins_d'infiltrations17"/>
      <sheetName val="D_E1A15"/>
      <sheetName val="DimensRESEAU_(2)14"/>
      <sheetName val="phases_projet12"/>
      <sheetName val="RE_SEV_5013"/>
      <sheetName val="_G,O_A13"/>
      <sheetName val="récap_pein_11"/>
      <sheetName val="données_et_résultats11"/>
      <sheetName val="NOV_200210"/>
      <sheetName val="Recp_Elév13"/>
      <sheetName val="EU_13"/>
      <sheetName val="Bassins_d'infiltrations13"/>
      <sheetName val="DimensRESEAU_(2)10"/>
      <sheetName val="phases_projet8"/>
      <sheetName val="RE_SEV_509"/>
      <sheetName val="_G,O_A9"/>
      <sheetName val="récap_pein_7"/>
      <sheetName val="données_et_résultats7"/>
      <sheetName val="Recp_Elév12"/>
      <sheetName val="EU_12"/>
      <sheetName val="Bassins_d'infiltrations12"/>
      <sheetName val="G_O_ao_CNCA49"/>
      <sheetName val="Global_Inputs45"/>
      <sheetName val="NOV_20027"/>
      <sheetName val="G_O_ao_CNCA50"/>
      <sheetName val="production_distrib25"/>
      <sheetName val="GC_150m3_MGHASSINE21"/>
      <sheetName val="Recp_Elév19"/>
      <sheetName val="EU_19"/>
      <sheetName val="Bassins_d'infiltrations19"/>
      <sheetName val="D_E1A19"/>
      <sheetName val="GC_150m3_MGHASSINE17"/>
      <sheetName val="Recp_Elév15"/>
      <sheetName val="EU_15"/>
      <sheetName val="Bassins_d'infiltrations15"/>
      <sheetName val="D_E1A12"/>
      <sheetName val="D_E1A13"/>
      <sheetName val="Recp_Elév14"/>
      <sheetName val="EU_14"/>
      <sheetName val="Bassins_d'infiltrations14"/>
      <sheetName val="D_E1A14"/>
      <sheetName val="GC_150m3_MGHASSINE18"/>
      <sheetName val="Recp_Elév16"/>
      <sheetName val="EU_16"/>
      <sheetName val="Bassins_d'infiltrations16"/>
      <sheetName val="D_E1A16"/>
      <sheetName val="production_distrib23"/>
      <sheetName val="GC_150m3_MGHASSINE19"/>
      <sheetName val="D_E1A17"/>
      <sheetName val="production_distrib24"/>
      <sheetName val="Recp_Elév18"/>
      <sheetName val="EU_18"/>
      <sheetName val="Bassins_d'infiltrations18"/>
      <sheetName val="D_E1A18"/>
      <sheetName val="G_O_ao_CNCA51"/>
      <sheetName val="Data_Sheet131"/>
      <sheetName val="ASS_P2124"/>
      <sheetName val="dimensio_EU24"/>
      <sheetName val="A_I_A24"/>
      <sheetName val="Revenus_hors_intercomp_24"/>
      <sheetName val="CNCA_DE_modefier_le25-03-0524"/>
      <sheetName val="GC_150m3_MGHASSINE22"/>
      <sheetName val="Recp_Elév20"/>
      <sheetName val="EU_20"/>
      <sheetName val="Bassins_d'infiltrations20"/>
      <sheetName val="D_E1A20"/>
      <sheetName val="Global_Inputs46"/>
      <sheetName val="Data_Sheet132"/>
      <sheetName val="production_distrib27"/>
      <sheetName val="ASS_P2125"/>
      <sheetName val="dimensio_EU25"/>
      <sheetName val="A_I_A25"/>
      <sheetName val="Revenus_hors_intercomp_25"/>
      <sheetName val="CNCA_DE_modefier_le25-03-0525"/>
      <sheetName val="GC_150m3_MGHASSINE23"/>
      <sheetName val="Recp_Elév21"/>
      <sheetName val="EU_21"/>
      <sheetName val="Bassins_d'infiltrations21"/>
      <sheetName val="D_E1A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G_O_ao_CNCA9"/>
      <sheetName val="dimensio_EU2"/>
      <sheetName val="ASS_P212"/>
      <sheetName val="A_I_A2"/>
      <sheetName val="G_O_ao_CNCA7"/>
      <sheetName val="dimensio_EU"/>
      <sheetName val="ASS_P21"/>
      <sheetName val="A_I_A"/>
      <sheetName val="G_O_ao_CNCA8"/>
      <sheetName val="dimensio_EU1"/>
      <sheetName val="ASS_P211"/>
      <sheetName val="A_I_A1"/>
      <sheetName val="liste_projets"/>
      <sheetName val="liste_lots"/>
      <sheetName val="phases projet"/>
      <sheetName val="phases_projet"/>
      <sheetName val="BASE"/>
      <sheetName val="Macro-Long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G_O_ao_CNCA19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dimensio_EU4"/>
      <sheetName val="ASS_P214"/>
      <sheetName val="A_I_A4"/>
      <sheetName val="Global_Inputs19"/>
      <sheetName val="Data_Sheet11"/>
      <sheetName val="Revenus_hors_intercomp_1"/>
      <sheetName val="G_O_ao_CNCA20"/>
      <sheetName val="dimensio_EU5"/>
      <sheetName val="ASS_P215"/>
      <sheetName val="A_I_A5"/>
      <sheetName val="Global_Inputs20"/>
      <sheetName val="Data_Sheet12"/>
      <sheetName val="Revenus_hors_intercomp_2"/>
      <sheetName val="phases_projet1"/>
      <sheetName val="SUIVI"/>
      <sheetName val="CNCA DE modefier le25-03-05"/>
      <sheetName val="phases_projet2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CNCA_DE_modefier_le25-03-051"/>
      <sheetName val="CNCA_DE_modefier_le25-03-05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Recap"/>
      <sheetName val="DimensRESEAU (2)"/>
      <sheetName val="Débit instantané Pb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  <sheetName val="DimensRESEAU_(2)"/>
      <sheetName val="DimensRESEAU_(2)1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.E1A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G_O_ao_CNCA42"/>
      <sheetName val="dimensio_EU24"/>
      <sheetName val="ASS_P2124"/>
      <sheetName val="A_I_A24"/>
      <sheetName val="phases_projet36"/>
      <sheetName val="Global_Inputs39"/>
      <sheetName val="Data_Sheet121"/>
      <sheetName val="Revenus_hors_intercomp_21"/>
      <sheetName val="CNCA_DE_modefier_le25-03-0521"/>
      <sheetName val="DimensRESEAU_(2)4"/>
      <sheetName val="Débit_instantané_Pb4"/>
      <sheetName val="Réservoir_250m31"/>
      <sheetName val="S_P11"/>
      <sheetName val="G_O_ao_CNCA41"/>
      <sheetName val="phases_projet35"/>
      <sheetName val="Réservoir_250m3"/>
      <sheetName val="S_P1"/>
      <sheetName val="G_O_ao_CNCA43"/>
      <sheetName val="ASS_P2125"/>
      <sheetName val="dimensio_EU25"/>
      <sheetName val="phases_projet37"/>
      <sheetName val="DimensRESEAU_(2)5"/>
      <sheetName val="Débit_instantané_Pb5"/>
      <sheetName val="A_I_A25"/>
      <sheetName val="Global_Inputs40"/>
      <sheetName val="Data_Sheet122"/>
      <sheetName val="Revenus_hors_intercomp_22"/>
      <sheetName val="CNCA_DE_modefier_le25-03-0522"/>
      <sheetName val="dimensio_EU26"/>
      <sheetName val="ASS_P2126"/>
      <sheetName val="A_I_A26"/>
      <sheetName val="Global_Inputs41"/>
      <sheetName val="Data_Sheet123"/>
      <sheetName val="Revenus_hors_intercomp_23"/>
      <sheetName val="CNCA_DE_modefier_le25-03-0523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lot 7 ELEC"/>
      <sheetName val="BpElecEnnasr-Géneral"/>
      <sheetName val="DimensRESEAU_(2)6"/>
      <sheetName val="Débit_instantané_Pb6"/>
      <sheetName val="Réservoir_250m35"/>
      <sheetName val="S_P14"/>
      <sheetName val="Réservoir_250m34"/>
      <sheetName val="S_P13"/>
      <sheetName val="Réservoir_250m33"/>
      <sheetName val="S_P12"/>
      <sheetName val="G_O_ao_CNCA44"/>
      <sheetName val="phases_projet38"/>
      <sheetName val="D_E1A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 G,O B"/>
      <sheetName val="DimensRESEAU_(2)9"/>
      <sheetName val="Débit_instantané_Pb9"/>
      <sheetName val="DimensRESEAU_(2)8"/>
      <sheetName val="Débit_instantané_Pb8"/>
      <sheetName val="G_O_ao_CNCA45"/>
      <sheetName val="phases_projet39"/>
      <sheetName val="G_O_ao_CNCA46"/>
      <sheetName val="phases_projet40"/>
      <sheetName val="Réservoir_250m36"/>
      <sheetName val="S_P15"/>
      <sheetName val="BacheSR3NZ"/>
      <sheetName val="G_O_ao_CNCA49"/>
      <sheetName val="dimensio_EU31"/>
      <sheetName val="ASS_P2131"/>
      <sheetName val="A_I_A30"/>
      <sheetName val="phases_projet43"/>
      <sheetName val="Global_Inputs45"/>
      <sheetName val="Data_Sheet127"/>
      <sheetName val="Revenus_hors_intercomp_27"/>
      <sheetName val="CNCA_DE_modefier_le25-03-0527"/>
      <sheetName val="DimensRESEAU_(2)11"/>
      <sheetName val="Débit_instantané_Pb11"/>
      <sheetName val="Réservoir_250m37"/>
      <sheetName val="S_P16"/>
      <sheetName val="D_E1A5"/>
      <sheetName val="D_E1A1"/>
      <sheetName val="G_O_ao_CNCA47"/>
      <sheetName val="dimensio_EU29"/>
      <sheetName val="ASS_P2129"/>
      <sheetName val="phases_projet41"/>
      <sheetName val="D_E1A3"/>
      <sheetName val="D_E1A2"/>
      <sheetName val="G_O_ao_CNCA48"/>
      <sheetName val="dimensio_EU30"/>
      <sheetName val="ASS_P2130"/>
      <sheetName val="A_I_A29"/>
      <sheetName val="phases_projet42"/>
      <sheetName val="Global_Inputs44"/>
      <sheetName val="Data_Sheet126"/>
      <sheetName val="Revenus_hors_intercomp_26"/>
      <sheetName val="CNCA_DE_modefier_le25-03-0526"/>
      <sheetName val="DimensRESEAU_(2)10"/>
      <sheetName val="Débit_instantané_Pb10"/>
      <sheetName val="D_E1A4"/>
      <sheetName val="_G,O_B"/>
      <sheetName val="A_I_A31"/>
      <sheetName val="Global_Inputs46"/>
      <sheetName val="Data_Sheet128"/>
      <sheetName val="Revenus_hors_intercomp_28"/>
      <sheetName val="CNCA_DE_modefier_le25-03-0528"/>
      <sheetName val="Réservoir_250m38"/>
      <sheetName val="S_P17"/>
      <sheetName val="_G,O_B1"/>
      <sheetName val="GC 150m3 MGHASSINE"/>
      <sheetName val="G_O_ao_CNCA53"/>
      <sheetName val="ASS_P2137"/>
      <sheetName val="dimensio_EU37"/>
      <sheetName val="A_I_A37"/>
      <sheetName val="Global_Inputs52"/>
      <sheetName val="Data_Sheet134"/>
      <sheetName val="Revenus_hors_intercomp_34"/>
      <sheetName val="phases_projet47"/>
      <sheetName val="CNCA_DE_modefier_le25-03-0534"/>
      <sheetName val="DimensRESEAU_(2)16"/>
      <sheetName val="D_E1A9"/>
      <sheetName val="Débit_instantané_Pb16"/>
      <sheetName val="Réservoir_250m314"/>
      <sheetName val="S_P113"/>
      <sheetName val="_G,O_B7"/>
      <sheetName val="lot_7_ELEC5"/>
      <sheetName val="dimensio_EU33"/>
      <sheetName val="ASS_P2133"/>
      <sheetName val="A_I_A33"/>
      <sheetName val="Global_Inputs48"/>
      <sheetName val="Data_Sheet130"/>
      <sheetName val="Revenus_hors_intercomp_30"/>
      <sheetName val="CNCA_DE_modefier_le25-03-0530"/>
      <sheetName val="DimensRESEAU_(2)12"/>
      <sheetName val="Débit_instantané_Pb12"/>
      <sheetName val="Réservoir_250m310"/>
      <sheetName val="S_P19"/>
      <sheetName val="_G,O_B3"/>
      <sheetName val="lot_7_ELEC1"/>
      <sheetName val="dimensio_EU32"/>
      <sheetName val="ASS_P2132"/>
      <sheetName val="A_I_A32"/>
      <sheetName val="Global_Inputs47"/>
      <sheetName val="Data_Sheet129"/>
      <sheetName val="Revenus_hors_intercomp_29"/>
      <sheetName val="CNCA_DE_modefier_le25-03-0529"/>
      <sheetName val="Réservoir_250m39"/>
      <sheetName val="S_P18"/>
      <sheetName val="_G,O_B2"/>
      <sheetName val="lot_7_ELEC"/>
      <sheetName val="G_O_ao_CNCA50"/>
      <sheetName val="ASS_P2134"/>
      <sheetName val="dimensio_EU34"/>
      <sheetName val="A_I_A34"/>
      <sheetName val="Global_Inputs49"/>
      <sheetName val="Data_Sheet131"/>
      <sheetName val="Revenus_hors_intercomp_31"/>
      <sheetName val="phases_projet44"/>
      <sheetName val="CNCA_DE_modefier_le25-03-0531"/>
      <sheetName val="DimensRESEAU_(2)13"/>
      <sheetName val="D_E1A6"/>
      <sheetName val="Débit_instantané_Pb13"/>
      <sheetName val="Réservoir_250m311"/>
      <sheetName val="S_P110"/>
      <sheetName val="_G,O_B4"/>
      <sheetName val="lot_7_ELEC2"/>
      <sheetName val="G_O_ao_CNCA52"/>
      <sheetName val="ASS_P2136"/>
      <sheetName val="dimensio_EU36"/>
      <sheetName val="A_I_A36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dimensio_EU35"/>
      <sheetName val="ASS_P2135"/>
      <sheetName val="A_I_A35"/>
      <sheetName val="Global_Inputs50"/>
      <sheetName val="Data_Sheet132"/>
      <sheetName val="Revenus_hors_intercomp_32"/>
      <sheetName val="CNCA_DE_modefier_le25-03-0532"/>
      <sheetName val="G_O_ao_CNCA51"/>
      <sheetName val="phases_projet45"/>
      <sheetName val="Global_Inputs51"/>
      <sheetName val="Data_Sheet133"/>
      <sheetName val="Revenus_hors_intercomp_33"/>
      <sheetName val="CNCA_DE_modefier_le25-03-0533"/>
      <sheetName val="phases_projet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 ELEVAT"/>
      <sheetName val="AN2.SF"/>
      <sheetName val="AN.LG"/>
      <sheetName val="AN-Clois"/>
      <sheetName val="Menuis APS"/>
      <sheetName val="métré-ETanch"/>
      <sheetName val="métré-revet"/>
      <sheetName val="Enduits-Rév"/>
      <sheetName val="Métré-FP"/>
      <sheetName val="métré-peinture"/>
      <sheetName val="1-G.O"/>
      <sheetName val="2-Etancheité"/>
      <sheetName val="3-Revet"/>
      <sheetName val="4-MENUISERIES"/>
      <sheetName val="5-Bord FP"/>
      <sheetName val="6-Bord Equip cuisine"/>
      <sheetName val="Menuis APS0"/>
      <sheetName val="Menuis APS (2)"/>
      <sheetName val="7-Bord PEINTURE"/>
      <sheetName val="8 - ELEC INTERIEUR"/>
      <sheetName val="10 - Plomberie"/>
      <sheetName val="11 - Climatisation"/>
      <sheetName val="12-Amenag ext"/>
      <sheetName val="13-Rvt facades"/>
      <sheetName val="Récap1"/>
      <sheetName val="Ré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5">
          <cell r="J15" t="str">
            <v>sol</v>
          </cell>
          <cell r="K15" t="str">
            <v>mur</v>
          </cell>
          <cell r="L15" t="str">
            <v>plinthe</v>
          </cell>
        </row>
        <row r="18">
          <cell r="J18" t="str">
            <v>CL</v>
          </cell>
          <cell r="L18" t="str">
            <v>CL</v>
          </cell>
        </row>
        <row r="19">
          <cell r="J19" t="str">
            <v>CL</v>
          </cell>
          <cell r="L19" t="str">
            <v>CL</v>
          </cell>
        </row>
        <row r="20">
          <cell r="J20" t="str">
            <v>CL</v>
          </cell>
          <cell r="L20" t="str">
            <v>CL</v>
          </cell>
        </row>
        <row r="21">
          <cell r="J21" t="str">
            <v>CL</v>
          </cell>
          <cell r="L21" t="str">
            <v>CL</v>
          </cell>
        </row>
        <row r="22">
          <cell r="J22" t="str">
            <v>CL</v>
          </cell>
          <cell r="L22" t="str">
            <v>CL</v>
          </cell>
        </row>
        <row r="23">
          <cell r="J23" t="str">
            <v>CL</v>
          </cell>
          <cell r="L23" t="str">
            <v>CL</v>
          </cell>
        </row>
        <row r="24">
          <cell r="J24" t="str">
            <v>CL</v>
          </cell>
          <cell r="K24" t="str">
            <v>CL</v>
          </cell>
        </row>
        <row r="25">
          <cell r="J25" t="str">
            <v>CL</v>
          </cell>
          <cell r="K25" t="str">
            <v>CL</v>
          </cell>
        </row>
        <row r="26">
          <cell r="J26" t="str">
            <v>CL</v>
          </cell>
          <cell r="L26" t="str">
            <v>CL</v>
          </cell>
        </row>
        <row r="27">
          <cell r="J27" t="str">
            <v>CL</v>
          </cell>
          <cell r="L27" t="str">
            <v>CL</v>
          </cell>
        </row>
        <row r="28">
          <cell r="J28" t="str">
            <v>CL</v>
          </cell>
          <cell r="L28" t="str">
            <v>CL</v>
          </cell>
        </row>
        <row r="29">
          <cell r="J29" t="str">
            <v>CL</v>
          </cell>
          <cell r="L29" t="str">
            <v>CL</v>
          </cell>
        </row>
        <row r="30">
          <cell r="J30" t="str">
            <v>ML</v>
          </cell>
          <cell r="K30" t="str">
            <v>ML</v>
          </cell>
        </row>
        <row r="31">
          <cell r="J31" t="str">
            <v>CL</v>
          </cell>
          <cell r="L31" t="str">
            <v>CL</v>
          </cell>
        </row>
        <row r="32">
          <cell r="J32" t="str">
            <v>CL</v>
          </cell>
          <cell r="L32" t="str">
            <v>CL</v>
          </cell>
        </row>
        <row r="33">
          <cell r="J33" t="str">
            <v>CL</v>
          </cell>
          <cell r="L33" t="str">
            <v>CL</v>
          </cell>
        </row>
        <row r="34">
          <cell r="J34" t="str">
            <v>CL</v>
          </cell>
          <cell r="L34" t="str">
            <v>CL</v>
          </cell>
        </row>
        <row r="35">
          <cell r="J35" t="str">
            <v>CL</v>
          </cell>
          <cell r="L35" t="str">
            <v>CL</v>
          </cell>
        </row>
        <row r="36">
          <cell r="J36" t="str">
            <v>CL</v>
          </cell>
          <cell r="L36" t="str">
            <v>CL</v>
          </cell>
        </row>
        <row r="38">
          <cell r="J38" t="str">
            <v>CL</v>
          </cell>
          <cell r="L38" t="str">
            <v>CL</v>
          </cell>
        </row>
        <row r="39">
          <cell r="J39" t="str">
            <v>CL</v>
          </cell>
          <cell r="L39" t="str">
            <v>CL</v>
          </cell>
        </row>
        <row r="40">
          <cell r="J40" t="str">
            <v>CL</v>
          </cell>
          <cell r="L40" t="str">
            <v>CL</v>
          </cell>
        </row>
        <row r="43">
          <cell r="J43" t="str">
            <v>ML</v>
          </cell>
          <cell r="K43" t="str">
            <v>ML</v>
          </cell>
        </row>
        <row r="44">
          <cell r="J44" t="str">
            <v>ML</v>
          </cell>
          <cell r="K44" t="str">
            <v>ML</v>
          </cell>
        </row>
        <row r="45">
          <cell r="J45" t="str">
            <v>ML</v>
          </cell>
          <cell r="K45" t="str">
            <v>ML</v>
          </cell>
        </row>
        <row r="46">
          <cell r="J46" t="str">
            <v>ML</v>
          </cell>
          <cell r="K46" t="str">
            <v>ML</v>
          </cell>
        </row>
        <row r="47">
          <cell r="J47" t="str">
            <v>ML</v>
          </cell>
          <cell r="K47" t="str">
            <v>ML</v>
          </cell>
        </row>
        <row r="48">
          <cell r="J48" t="str">
            <v>ML</v>
          </cell>
          <cell r="K48" t="str">
            <v>ML</v>
          </cell>
        </row>
        <row r="49">
          <cell r="J49" t="str">
            <v>ML</v>
          </cell>
          <cell r="K49" t="str">
            <v>ML</v>
          </cell>
        </row>
        <row r="50">
          <cell r="J50" t="str">
            <v>ML</v>
          </cell>
          <cell r="K50" t="str">
            <v>ML</v>
          </cell>
        </row>
        <row r="51">
          <cell r="J51" t="str">
            <v>ML</v>
          </cell>
          <cell r="K51" t="str">
            <v>ML</v>
          </cell>
        </row>
        <row r="52">
          <cell r="J52" t="str">
            <v>ML</v>
          </cell>
          <cell r="K52" t="str">
            <v>ML</v>
          </cell>
        </row>
        <row r="55">
          <cell r="J55" t="str">
            <v>MP</v>
          </cell>
          <cell r="L55" t="str">
            <v>MP</v>
          </cell>
        </row>
        <row r="56">
          <cell r="J56" t="str">
            <v>MP</v>
          </cell>
          <cell r="L56" t="str">
            <v>MP</v>
          </cell>
        </row>
        <row r="57">
          <cell r="J57" t="str">
            <v>MP</v>
          </cell>
          <cell r="L57" t="str">
            <v>MP</v>
          </cell>
        </row>
        <row r="58">
          <cell r="J58" t="str">
            <v>MP</v>
          </cell>
          <cell r="L58" t="str">
            <v>MP</v>
          </cell>
        </row>
        <row r="59">
          <cell r="J59" t="str">
            <v>MP</v>
          </cell>
          <cell r="L59" t="str">
            <v>MP</v>
          </cell>
        </row>
        <row r="60">
          <cell r="J60" t="str">
            <v>MP</v>
          </cell>
          <cell r="L60" t="str">
            <v>MP</v>
          </cell>
        </row>
        <row r="62">
          <cell r="J62" t="str">
            <v>MP</v>
          </cell>
          <cell r="L62" t="str">
            <v>MP</v>
          </cell>
        </row>
        <row r="63">
          <cell r="J63" t="str">
            <v>MP</v>
          </cell>
          <cell r="K63" t="str">
            <v>CI</v>
          </cell>
        </row>
        <row r="64">
          <cell r="K64" t="str">
            <v>CI</v>
          </cell>
        </row>
        <row r="65">
          <cell r="J65" t="str">
            <v>MP</v>
          </cell>
          <cell r="K65" t="str">
            <v>CI</v>
          </cell>
        </row>
        <row r="66">
          <cell r="K66" t="str">
            <v>CI</v>
          </cell>
        </row>
        <row r="67">
          <cell r="J67" t="str">
            <v>MP</v>
          </cell>
          <cell r="K67" t="str">
            <v>CI</v>
          </cell>
        </row>
        <row r="68">
          <cell r="K68" t="str">
            <v>CI</v>
          </cell>
        </row>
        <row r="69">
          <cell r="K69" t="str">
            <v>CI</v>
          </cell>
        </row>
        <row r="70">
          <cell r="J70" t="str">
            <v>MP</v>
          </cell>
          <cell r="L70" t="str">
            <v>MP</v>
          </cell>
        </row>
        <row r="71">
          <cell r="L71" t="str">
            <v>MP</v>
          </cell>
        </row>
        <row r="72">
          <cell r="L72" t="str">
            <v>MP</v>
          </cell>
        </row>
        <row r="73">
          <cell r="J73" t="str">
            <v>MP</v>
          </cell>
          <cell r="K73" t="str">
            <v>CI</v>
          </cell>
        </row>
        <row r="74">
          <cell r="K74" t="str">
            <v>CI</v>
          </cell>
        </row>
        <row r="75">
          <cell r="K75" t="str">
            <v>CI</v>
          </cell>
        </row>
        <row r="76">
          <cell r="J76" t="str">
            <v>MP</v>
          </cell>
          <cell r="K76" t="str">
            <v>CI</v>
          </cell>
        </row>
        <row r="77">
          <cell r="K77" t="str">
            <v>CI</v>
          </cell>
        </row>
        <row r="78">
          <cell r="K78" t="str">
            <v>CI</v>
          </cell>
        </row>
        <row r="79">
          <cell r="J79" t="str">
            <v>CL</v>
          </cell>
          <cell r="L79" t="str">
            <v>CL</v>
          </cell>
        </row>
        <row r="80">
          <cell r="J80" t="str">
            <v>CL</v>
          </cell>
          <cell r="L80" t="str">
            <v>CL</v>
          </cell>
        </row>
        <row r="81">
          <cell r="J81" t="str">
            <v>MP</v>
          </cell>
          <cell r="L81" t="str">
            <v>MP</v>
          </cell>
        </row>
        <row r="82">
          <cell r="J82" t="str">
            <v>MP</v>
          </cell>
          <cell r="L82" t="str">
            <v>MP</v>
          </cell>
        </row>
        <row r="83">
          <cell r="J83" t="str">
            <v>MP</v>
          </cell>
          <cell r="L83" t="str">
            <v>MP</v>
          </cell>
        </row>
        <row r="84">
          <cell r="J84" t="str">
            <v>MP</v>
          </cell>
          <cell r="L84" t="str">
            <v>MP</v>
          </cell>
        </row>
        <row r="87">
          <cell r="J87" t="str">
            <v>ML</v>
          </cell>
          <cell r="K87" t="str">
            <v>ML</v>
          </cell>
        </row>
        <row r="88">
          <cell r="J88" t="str">
            <v>ML</v>
          </cell>
          <cell r="K88" t="str">
            <v>ML</v>
          </cell>
        </row>
        <row r="89">
          <cell r="J89" t="str">
            <v>ML</v>
          </cell>
          <cell r="K89" t="str">
            <v>ML</v>
          </cell>
        </row>
        <row r="90">
          <cell r="J90" t="str">
            <v>ML</v>
          </cell>
          <cell r="K90" t="str">
            <v>ML</v>
          </cell>
        </row>
        <row r="93">
          <cell r="J93" t="str">
            <v>MP</v>
          </cell>
          <cell r="L93" t="str">
            <v>MP</v>
          </cell>
        </row>
        <row r="94">
          <cell r="J94" t="str">
            <v>MP</v>
          </cell>
          <cell r="L94" t="str">
            <v>MP</v>
          </cell>
        </row>
        <row r="95">
          <cell r="J95" t="str">
            <v>MP</v>
          </cell>
          <cell r="L95" t="str">
            <v>MP</v>
          </cell>
        </row>
        <row r="96">
          <cell r="J96" t="str">
            <v>MP</v>
          </cell>
          <cell r="L96" t="str">
            <v>MP</v>
          </cell>
        </row>
        <row r="97">
          <cell r="J97" t="str">
            <v>MP</v>
          </cell>
          <cell r="L97" t="str">
            <v>MP</v>
          </cell>
        </row>
        <row r="98">
          <cell r="J98" t="str">
            <v>MP</v>
          </cell>
          <cell r="L98" t="str">
            <v>MP</v>
          </cell>
        </row>
        <row r="99">
          <cell r="J99" t="str">
            <v>MP</v>
          </cell>
          <cell r="L99" t="str">
            <v>MP</v>
          </cell>
        </row>
        <row r="100">
          <cell r="J100" t="str">
            <v>MP</v>
          </cell>
          <cell r="L100" t="str">
            <v>MP</v>
          </cell>
        </row>
        <row r="101">
          <cell r="J101" t="str">
            <v>MP</v>
          </cell>
          <cell r="L101" t="str">
            <v>MP</v>
          </cell>
        </row>
        <row r="102">
          <cell r="J102" t="str">
            <v>MP</v>
          </cell>
          <cell r="L102" t="str">
            <v>MP</v>
          </cell>
        </row>
        <row r="103">
          <cell r="J103" t="str">
            <v>MP</v>
          </cell>
          <cell r="L103" t="str">
            <v>MP</v>
          </cell>
        </row>
        <row r="104">
          <cell r="J104" t="str">
            <v>MP</v>
          </cell>
          <cell r="L104" t="str">
            <v>MP</v>
          </cell>
        </row>
        <row r="105">
          <cell r="J105" t="str">
            <v>MP</v>
          </cell>
          <cell r="L105" t="str">
            <v>MP</v>
          </cell>
        </row>
        <row r="106">
          <cell r="J106" t="str">
            <v>MP</v>
          </cell>
          <cell r="L106" t="str">
            <v>MP</v>
          </cell>
        </row>
        <row r="107">
          <cell r="J107" t="str">
            <v>MP</v>
          </cell>
          <cell r="L107" t="str">
            <v>MP</v>
          </cell>
        </row>
        <row r="108">
          <cell r="J108" t="str">
            <v>MP</v>
          </cell>
          <cell r="L108" t="str">
            <v>MP</v>
          </cell>
        </row>
        <row r="109">
          <cell r="J109" t="str">
            <v>MP</v>
          </cell>
          <cell r="L109" t="str">
            <v>MP</v>
          </cell>
        </row>
        <row r="110">
          <cell r="J110" t="str">
            <v>MP</v>
          </cell>
          <cell r="L110" t="str">
            <v>MP</v>
          </cell>
        </row>
        <row r="111">
          <cell r="J111" t="str">
            <v>MP</v>
          </cell>
          <cell r="L111" t="str">
            <v>MP</v>
          </cell>
        </row>
        <row r="112">
          <cell r="J112" t="str">
            <v>MP</v>
          </cell>
          <cell r="L112" t="str">
            <v>MP</v>
          </cell>
        </row>
        <row r="113">
          <cell r="J113" t="str">
            <v>MP</v>
          </cell>
          <cell r="L113" t="str">
            <v>MP</v>
          </cell>
        </row>
        <row r="114">
          <cell r="J114" t="str">
            <v>MP</v>
          </cell>
          <cell r="L114" t="str">
            <v>MP</v>
          </cell>
        </row>
        <row r="115">
          <cell r="J115" t="str">
            <v>MP</v>
          </cell>
          <cell r="L115" t="str">
            <v>MP</v>
          </cell>
        </row>
        <row r="116">
          <cell r="J116" t="str">
            <v>CL</v>
          </cell>
          <cell r="L116" t="str">
            <v>CL</v>
          </cell>
        </row>
        <row r="117">
          <cell r="J117" t="str">
            <v>CL</v>
          </cell>
          <cell r="L117" t="str">
            <v>CL</v>
          </cell>
        </row>
        <row r="118">
          <cell r="J118" t="str">
            <v>CL</v>
          </cell>
          <cell r="L118" t="str">
            <v>CL</v>
          </cell>
        </row>
        <row r="119">
          <cell r="J119" t="str">
            <v>CL</v>
          </cell>
          <cell r="L119" t="str">
            <v>CL</v>
          </cell>
        </row>
        <row r="120">
          <cell r="J120" t="str">
            <v>CI</v>
          </cell>
          <cell r="L120" t="str">
            <v>CI</v>
          </cell>
        </row>
        <row r="121">
          <cell r="J121" t="str">
            <v>MP</v>
          </cell>
          <cell r="K121" t="str">
            <v>CI</v>
          </cell>
        </row>
        <row r="122">
          <cell r="K122" t="str">
            <v>CI</v>
          </cell>
        </row>
        <row r="123">
          <cell r="J123" t="str">
            <v>MP</v>
          </cell>
          <cell r="K123" t="str">
            <v>CI</v>
          </cell>
        </row>
        <row r="124">
          <cell r="K124" t="str">
            <v>CI</v>
          </cell>
        </row>
        <row r="125">
          <cell r="J125" t="str">
            <v>MP</v>
          </cell>
          <cell r="K125" t="str">
            <v>CI</v>
          </cell>
        </row>
        <row r="126">
          <cell r="K126" t="str">
            <v>CI</v>
          </cell>
        </row>
        <row r="127">
          <cell r="K127" t="str">
            <v>CI</v>
          </cell>
        </row>
        <row r="128">
          <cell r="J128" t="str">
            <v>MP</v>
          </cell>
          <cell r="K128" t="str">
            <v>CI</v>
          </cell>
        </row>
        <row r="129">
          <cell r="K129" t="str">
            <v>CI</v>
          </cell>
        </row>
        <row r="130">
          <cell r="K130" t="str">
            <v>CI</v>
          </cell>
        </row>
        <row r="131">
          <cell r="J131" t="str">
            <v>MP</v>
          </cell>
          <cell r="K131" t="str">
            <v>CI</v>
          </cell>
        </row>
        <row r="132">
          <cell r="K132" t="str">
            <v>CI</v>
          </cell>
        </row>
        <row r="133">
          <cell r="K133" t="str">
            <v>CI</v>
          </cell>
        </row>
        <row r="134">
          <cell r="K134" t="str">
            <v>CI</v>
          </cell>
        </row>
        <row r="135">
          <cell r="J135" t="str">
            <v>MP</v>
          </cell>
          <cell r="K135" t="str">
            <v>CL</v>
          </cell>
        </row>
        <row r="136">
          <cell r="K136" t="str">
            <v>CL</v>
          </cell>
        </row>
        <row r="137">
          <cell r="K137" t="str">
            <v>CL</v>
          </cell>
        </row>
        <row r="141">
          <cell r="J141" t="str">
            <v>MP</v>
          </cell>
          <cell r="L141" t="str">
            <v>MP</v>
          </cell>
        </row>
        <row r="142">
          <cell r="J142" t="str">
            <v>MP</v>
          </cell>
          <cell r="L142" t="str">
            <v>MP</v>
          </cell>
        </row>
        <row r="143">
          <cell r="J143" t="str">
            <v>MP</v>
          </cell>
          <cell r="L143" t="str">
            <v>MP</v>
          </cell>
        </row>
        <row r="144">
          <cell r="J144" t="str">
            <v>MP</v>
          </cell>
          <cell r="L144" t="str">
            <v>MP</v>
          </cell>
        </row>
        <row r="145">
          <cell r="J145" t="str">
            <v>MP</v>
          </cell>
          <cell r="L145" t="str">
            <v>MP</v>
          </cell>
        </row>
        <row r="146">
          <cell r="J146" t="str">
            <v>MP</v>
          </cell>
          <cell r="L146" t="str">
            <v>MP</v>
          </cell>
        </row>
        <row r="147">
          <cell r="J147" t="str">
            <v>MP</v>
          </cell>
          <cell r="L147" t="str">
            <v>MP</v>
          </cell>
        </row>
        <row r="148">
          <cell r="J148" t="str">
            <v>MP</v>
          </cell>
          <cell r="L148" t="str">
            <v>MP</v>
          </cell>
        </row>
        <row r="149">
          <cell r="J149" t="str">
            <v>MP</v>
          </cell>
          <cell r="L149" t="str">
            <v>MP</v>
          </cell>
        </row>
        <row r="150">
          <cell r="J150" t="str">
            <v>MP</v>
          </cell>
          <cell r="L150" t="str">
            <v>MP</v>
          </cell>
        </row>
        <row r="151">
          <cell r="J151" t="str">
            <v>MP</v>
          </cell>
          <cell r="L151" t="str">
            <v>MP</v>
          </cell>
        </row>
        <row r="152">
          <cell r="J152" t="str">
            <v>MP</v>
          </cell>
          <cell r="L152" t="str">
            <v>MP</v>
          </cell>
        </row>
        <row r="153">
          <cell r="J153" t="str">
            <v>MP</v>
          </cell>
          <cell r="L153" t="str">
            <v>MP</v>
          </cell>
        </row>
        <row r="154">
          <cell r="J154" t="str">
            <v>MP</v>
          </cell>
          <cell r="L154" t="str">
            <v>MP</v>
          </cell>
        </row>
        <row r="155">
          <cell r="J155" t="str">
            <v>MP</v>
          </cell>
          <cell r="L155" t="str">
            <v>MP</v>
          </cell>
        </row>
        <row r="156">
          <cell r="J156" t="str">
            <v>MP</v>
          </cell>
          <cell r="L156" t="str">
            <v>MP</v>
          </cell>
        </row>
        <row r="157">
          <cell r="J157" t="str">
            <v>MP</v>
          </cell>
          <cell r="L157" t="str">
            <v>MP</v>
          </cell>
        </row>
        <row r="158">
          <cell r="J158" t="str">
            <v>MP</v>
          </cell>
          <cell r="L158" t="str">
            <v>MP</v>
          </cell>
        </row>
        <row r="159">
          <cell r="J159" t="str">
            <v>MP</v>
          </cell>
          <cell r="L159" t="str">
            <v>MP</v>
          </cell>
        </row>
        <row r="160">
          <cell r="J160" t="str">
            <v>MP</v>
          </cell>
          <cell r="L160" t="str">
            <v>MP</v>
          </cell>
        </row>
        <row r="161">
          <cell r="J161" t="str">
            <v>MP</v>
          </cell>
          <cell r="L161" t="str">
            <v>MP</v>
          </cell>
        </row>
        <row r="162">
          <cell r="J162" t="str">
            <v>MP</v>
          </cell>
          <cell r="L162" t="str">
            <v>MP</v>
          </cell>
        </row>
        <row r="163">
          <cell r="J163" t="str">
            <v>MP</v>
          </cell>
          <cell r="L163" t="str">
            <v>MP</v>
          </cell>
        </row>
        <row r="164">
          <cell r="J164" t="str">
            <v>MP</v>
          </cell>
          <cell r="L164" t="str">
            <v>MP</v>
          </cell>
        </row>
        <row r="165">
          <cell r="J165" t="str">
            <v>MP</v>
          </cell>
          <cell r="L165" t="str">
            <v>MP</v>
          </cell>
        </row>
        <row r="166">
          <cell r="J166" t="str">
            <v>MP</v>
          </cell>
          <cell r="L166" t="str">
            <v>MP</v>
          </cell>
        </row>
        <row r="167">
          <cell r="J167" t="str">
            <v>CL</v>
          </cell>
          <cell r="L167" t="str">
            <v>CL</v>
          </cell>
        </row>
        <row r="168">
          <cell r="J168" t="str">
            <v>CL</v>
          </cell>
          <cell r="L168" t="str">
            <v>CL</v>
          </cell>
        </row>
        <row r="169">
          <cell r="J169" t="str">
            <v>CL</v>
          </cell>
          <cell r="L169" t="str">
            <v>CL</v>
          </cell>
        </row>
        <row r="170">
          <cell r="J170" t="str">
            <v>CI</v>
          </cell>
          <cell r="L170" t="str">
            <v>CI</v>
          </cell>
        </row>
        <row r="171">
          <cell r="J171" t="str">
            <v>MP</v>
          </cell>
          <cell r="K171" t="str">
            <v>CI</v>
          </cell>
        </row>
        <row r="172">
          <cell r="K172" t="str">
            <v>CI</v>
          </cell>
        </row>
        <row r="173">
          <cell r="J173" t="str">
            <v>MP</v>
          </cell>
          <cell r="K173" t="str">
            <v>CI</v>
          </cell>
        </row>
        <row r="174">
          <cell r="K174" t="str">
            <v>CI</v>
          </cell>
        </row>
        <row r="175">
          <cell r="J175" t="str">
            <v>MP</v>
          </cell>
          <cell r="K175" t="str">
            <v>CI</v>
          </cell>
        </row>
        <row r="176">
          <cell r="K176" t="str">
            <v>CI</v>
          </cell>
        </row>
        <row r="177">
          <cell r="K177" t="str">
            <v>CI</v>
          </cell>
        </row>
        <row r="178">
          <cell r="J178" t="str">
            <v>MP</v>
          </cell>
          <cell r="K178" t="str">
            <v>CI</v>
          </cell>
        </row>
        <row r="179">
          <cell r="K179" t="str">
            <v>CI</v>
          </cell>
        </row>
        <row r="180">
          <cell r="K180" t="str">
            <v>CI</v>
          </cell>
        </row>
        <row r="181">
          <cell r="J181" t="str">
            <v>MP</v>
          </cell>
          <cell r="K181" t="str">
            <v>CI</v>
          </cell>
        </row>
        <row r="182">
          <cell r="K182" t="str">
            <v>CI</v>
          </cell>
        </row>
        <row r="183">
          <cell r="K183" t="str">
            <v>CI</v>
          </cell>
        </row>
        <row r="184">
          <cell r="K184" t="str">
            <v>CI</v>
          </cell>
        </row>
        <row r="185">
          <cell r="J185" t="str">
            <v>MP</v>
          </cell>
          <cell r="K185" t="str">
            <v>CL</v>
          </cell>
        </row>
        <row r="186">
          <cell r="K186" t="str">
            <v>CL</v>
          </cell>
        </row>
        <row r="187">
          <cell r="K187" t="str">
            <v>CL</v>
          </cell>
        </row>
        <row r="209">
          <cell r="J209" t="str">
            <v>ML</v>
          </cell>
          <cell r="K209" t="str">
            <v>ML</v>
          </cell>
        </row>
        <row r="210">
          <cell r="J210" t="str">
            <v>ML</v>
          </cell>
          <cell r="K210" t="str">
            <v>ML</v>
          </cell>
        </row>
        <row r="213">
          <cell r="J213" t="str">
            <v>CL</v>
          </cell>
          <cell r="L213" t="str">
            <v>CL</v>
          </cell>
        </row>
        <row r="214">
          <cell r="J214" t="str">
            <v>CL</v>
          </cell>
          <cell r="L214" t="str">
            <v>CL</v>
          </cell>
        </row>
      </sheetData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  <sheetName val="Macro-cons"/>
      <sheetName val="EST CONF"/>
      <sheetName val="_G,O_A16"/>
      <sheetName val="_G,O_B16"/>
      <sheetName val="RE_SEV_50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  <sheetName val="_G,O_A16"/>
      <sheetName val="_G,O_B16"/>
      <sheetName val="RE_SEV_50"/>
      <sheetName val="Macro-cons"/>
      <sheetName val="EST CONF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  <sheetName val="BAHIA  BORD A-B du 280609"/>
      <sheetName val="BpElecEnnasr-Géneral"/>
      <sheetName val="récap pein "/>
      <sheetName val="AN3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AHIA__BORD_A-B_du_280609"/>
      <sheetName val="BAHIA__BORD_A-B_du_2806091"/>
      <sheetName val="_G,O_A25"/>
      <sheetName val="_G,O_B25"/>
      <sheetName val="RE_SEV_509"/>
      <sheetName val="EST_CONF9"/>
      <sheetName val="récap_pein_"/>
      <sheetName val="_G,O_A26"/>
      <sheetName val="_G,O_B26"/>
      <sheetName val="RE_SEV_5010"/>
      <sheetName val="EST_CONF10"/>
      <sheetName val="récap_pein_1"/>
      <sheetName val="_G,O_A27"/>
      <sheetName val="_G,O_B27"/>
      <sheetName val="RE_SEV_5011"/>
      <sheetName val="EST_CONF11"/>
      <sheetName val="BAHIA__BORD_A-B_du_2806092"/>
      <sheetName val="récap_pein_2"/>
      <sheetName val="BAHIA__BORD_A-B_du_2806093"/>
      <sheetName val="BAHIA__BORD_A-B_du_2806094"/>
      <sheetName val="_G,O_A28"/>
      <sheetName val="_G,O_B28"/>
      <sheetName val="_G,O_A29"/>
      <sheetName val="_G,O_B29"/>
      <sheetName val="RE_SEV_5012"/>
      <sheetName val="_G,O_A30"/>
      <sheetName val="_G,O_B30"/>
      <sheetName val="RE_SEV_5013"/>
      <sheetName val="_G,O_A31"/>
      <sheetName val="_G,O_B31"/>
      <sheetName val="RE_SEV_5014"/>
      <sheetName val="_G,O_A33"/>
      <sheetName val="_G,O_B33"/>
      <sheetName val="RE_SEV_5016"/>
      <sheetName val="EST_CONF12"/>
      <sheetName val="_G,O_A32"/>
      <sheetName val="_G,O_B32"/>
      <sheetName val="RE_SEV_5015"/>
      <sheetName val="_G,O_A34"/>
      <sheetName val="_G,O_B34"/>
      <sheetName val="RE_SEV_5017"/>
      <sheetName val="EST_CONF13"/>
      <sheetName val="_G,O_A35"/>
      <sheetName val="_G,O_B35"/>
      <sheetName val="RE_SEV_5018"/>
      <sheetName val="EST_CONF14"/>
      <sheetName val="_G,O_A36"/>
      <sheetName val="_G,O_B36"/>
      <sheetName val="RE_SEV_5019"/>
      <sheetName val="EST_CONF15"/>
      <sheetName val="_G,O_A37"/>
      <sheetName val="_G,O_B37"/>
      <sheetName val="RE_SEV_5020"/>
      <sheetName val="EST_CONF16"/>
      <sheetName val="_G,O_A38"/>
      <sheetName val="_G,O_B38"/>
      <sheetName val="RE_SEV_5021"/>
      <sheetName val="EST_CONF17"/>
      <sheetName val="_G,O_A40"/>
      <sheetName val="_G,O_B40"/>
      <sheetName val="RE_SEV_5023"/>
      <sheetName val="EST_CONF19"/>
      <sheetName val="_G,O_A39"/>
      <sheetName val="_G,O_B39"/>
      <sheetName val="RE_SEV_5022"/>
      <sheetName val="EST_CONF18"/>
      <sheetName val="_G,O_A41"/>
      <sheetName val="_G,O_B41"/>
      <sheetName val="RE_SEV_5024"/>
      <sheetName val="EST_CONF20"/>
      <sheetName val="_G,O_A42"/>
      <sheetName val="_G,O_B42"/>
      <sheetName val="RE_SEV_5025"/>
      <sheetName val="EST_CONF21"/>
      <sheetName val="BAHIA__BORD_A-B_du_2806095"/>
      <sheetName val="_G,O_A43"/>
      <sheetName val="_G,O_B43"/>
      <sheetName val="RE_SEV_5026"/>
      <sheetName val="EST_CONF22"/>
      <sheetName val="BAHIA__BORD_A-B_du_2806096"/>
      <sheetName val="_G,O_A47"/>
      <sheetName val="_G,O_B47"/>
      <sheetName val="RE_SEV_5030"/>
      <sheetName val="EST_CONF26"/>
      <sheetName val="BAHIA__BORD_A-B_du_28060910"/>
      <sheetName val="_G,O_A44"/>
      <sheetName val="_G,O_B44"/>
      <sheetName val="RE_SEV_5027"/>
      <sheetName val="EST_CONF23"/>
      <sheetName val="BAHIA__BORD_A-B_du_2806097"/>
      <sheetName val="_G,O_A45"/>
      <sheetName val="_G,O_B45"/>
      <sheetName val="RE_SEV_5028"/>
      <sheetName val="EST_CONF24"/>
      <sheetName val="BAHIA__BORD_A-B_du_2806098"/>
      <sheetName val="_G,O_A46"/>
      <sheetName val="_G,O_B46"/>
      <sheetName val="RE_SEV_5029"/>
      <sheetName val="EST_CONF25"/>
      <sheetName val="BAHIA__BORD_A-B_du_2806099"/>
      <sheetName val="_G,O_A57"/>
      <sheetName val="_G,O_B57"/>
      <sheetName val="RE_SEV_5040"/>
      <sheetName val="EST_CONF36"/>
      <sheetName val="BAHIA__BORD_A-B_du_28060920"/>
      <sheetName val="_G,O_A53"/>
      <sheetName val="_G,O_B53"/>
      <sheetName val="RE_SEV_5036"/>
      <sheetName val="EST_CONF32"/>
      <sheetName val="BAHIA__BORD_A-B_du_28060916"/>
      <sheetName val="_G,O_A48"/>
      <sheetName val="_G,O_B48"/>
      <sheetName val="RE_SEV_5031"/>
      <sheetName val="EST_CONF27"/>
      <sheetName val="BAHIA__BORD_A-B_du_28060911"/>
      <sheetName val="_G,O_A49"/>
      <sheetName val="_G,O_B49"/>
      <sheetName val="RE_SEV_5032"/>
      <sheetName val="EST_CONF28"/>
      <sheetName val="BAHIA__BORD_A-B_du_28060912"/>
      <sheetName val="_G,O_A50"/>
      <sheetName val="_G,O_B50"/>
      <sheetName val="RE_SEV_5033"/>
      <sheetName val="EST_CONF29"/>
      <sheetName val="BAHIA__BORD_A-B_du_28060913"/>
      <sheetName val="_G,O_A51"/>
      <sheetName val="_G,O_B51"/>
      <sheetName val="RE_SEV_5034"/>
      <sheetName val="EST_CONF30"/>
      <sheetName val="BAHIA__BORD_A-B_du_28060914"/>
      <sheetName val="_G,O_A52"/>
      <sheetName val="_G,O_B52"/>
      <sheetName val="RE_SEV_5035"/>
      <sheetName val="EST_CONF31"/>
      <sheetName val="BAHIA__BORD_A-B_du_28060915"/>
      <sheetName val="_G,O_A54"/>
      <sheetName val="_G,O_B54"/>
      <sheetName val="RE_SEV_5037"/>
      <sheetName val="EST_CONF33"/>
      <sheetName val="BAHIA__BORD_A-B_du_28060917"/>
      <sheetName val="_G,O_A55"/>
      <sheetName val="_G,O_B55"/>
      <sheetName val="RE_SEV_5038"/>
      <sheetName val="EST_CONF34"/>
      <sheetName val="BAHIA__BORD_A-B_du_28060918"/>
      <sheetName val="_G,O_A56"/>
      <sheetName val="_G,O_B56"/>
      <sheetName val="RE_SEV_5039"/>
      <sheetName val="EST_CONF35"/>
      <sheetName val="BAHIA__BORD_A-B_du_28060919"/>
      <sheetName val="MATERIEL"/>
      <sheetName val="_G,O_A58"/>
      <sheetName val="_G,O_B58"/>
      <sheetName val="RE_SEV_5041"/>
      <sheetName val="EST_CONF37"/>
      <sheetName val="BAHIA__BORD_A-B_du_28060921"/>
      <sheetName val="récap_pein_3"/>
      <sheetName val="_G,O_A59"/>
      <sheetName val="_G,O_B59"/>
      <sheetName val="RE_SEV_5042"/>
      <sheetName val="EST_CONF38"/>
      <sheetName val="BAHIA__BORD_A-B_du_28060922"/>
      <sheetName val="récap_pein_4"/>
      <sheetName val="_G,O_A60"/>
      <sheetName val="_G,O_B60"/>
      <sheetName val="RE_SEV_5043"/>
      <sheetName val="EST_CONF39"/>
      <sheetName val="BAHIA__BORD_A-B_du_28060923"/>
      <sheetName val="récap_pein_5"/>
      <sheetName val="_G,O_A61"/>
      <sheetName val="_G,O_B61"/>
      <sheetName val="RE_SEV_5044"/>
      <sheetName val="EST_CONF40"/>
      <sheetName val="BAHIA__BORD_A-B_du_28060924"/>
      <sheetName val="récap_pein_6"/>
      <sheetName val="_G,O_A63"/>
      <sheetName val="_G,O_B63"/>
      <sheetName val="RE_SEV_5046"/>
      <sheetName val="EST_CONF42"/>
      <sheetName val="BAHIA__BORD_A-B_du_28060926"/>
      <sheetName val="récap_pein_8"/>
      <sheetName val="_G,O_A62"/>
      <sheetName val="_G,O_B62"/>
      <sheetName val="RE_SEV_5045"/>
      <sheetName val="EST_CONF41"/>
      <sheetName val="BAHIA__BORD_A-B_du_28060925"/>
      <sheetName val="récap_pein_7"/>
      <sheetName val="_G,O_A64"/>
      <sheetName val="_G,O_B64"/>
      <sheetName val="RE_SEV_5047"/>
      <sheetName val="EST_CONF43"/>
      <sheetName val="BAHIA__BORD_A-B_du_28060927"/>
      <sheetName val="récap_pein_9"/>
      <sheetName val="_G,O_A65"/>
      <sheetName val="_G,O_B65"/>
      <sheetName val="RE_SEV_5048"/>
      <sheetName val="EST_CONF44"/>
      <sheetName val="BAHIA__BORD_A-B_du_28060928"/>
      <sheetName val="récap_pein_10"/>
      <sheetName val="_G,O_A66"/>
      <sheetName val="_G,O_B66"/>
      <sheetName val="RE_SEV_5049"/>
      <sheetName val="EST_CONF45"/>
      <sheetName val="BAHIA__BORD_A-B_du_28060929"/>
      <sheetName val="récap_pein_11"/>
      <sheetName val="Récapitulatif"/>
      <sheetName val="Location materiel"/>
      <sheetName val="Besoin en energie"/>
      <sheetName val="Prix coffrage B10"/>
      <sheetName val="AN1SF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Feuil2"/>
      <sheetName val="etanchéite"/>
      <sheetName val="_FONDA"/>
      <sheetName val="ENDUIT_EXTERIEUR__h"/>
      <sheetName val="_ELAVAT"/>
      <sheetName val="_G,O_"/>
      <sheetName val="_FONDA2"/>
      <sheetName val="ENDUIT_EXTERIEUR__h2"/>
      <sheetName val="_ELAVAT2"/>
      <sheetName val="_G,O_2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  <sheetName val="_FONDA8"/>
      <sheetName val="ENDUIT_EXTERIEUR__h8"/>
      <sheetName val="_ELAVAT8"/>
      <sheetName val="_G,O_8"/>
      <sheetName val=" G,O B"/>
      <sheetName val="_FONDA9"/>
      <sheetName val="ENDUIT_EXTERIEUR__h9"/>
      <sheetName val="_ELAVAT9"/>
      <sheetName val="_G,O_9"/>
      <sheetName val="_FONDA10"/>
      <sheetName val="ENDUIT_EXTERIEUR__h10"/>
      <sheetName val="_ELAVAT10"/>
      <sheetName val="_G,O_10"/>
      <sheetName val="Débit instantané Pb"/>
      <sheetName val="elec"/>
      <sheetName val="PU"/>
    </sheetNames>
    <sheetDataSet>
      <sheetData sheetId="0"/>
      <sheetData sheetId="1">
        <row r="11">
          <cell r="K11">
            <v>0.1</v>
          </cell>
        </row>
      </sheetData>
      <sheetData sheetId="2"/>
      <sheetData sheetId="3">
        <row r="11">
          <cell r="K11">
            <v>0.1</v>
          </cell>
        </row>
      </sheetData>
      <sheetData sheetId="4"/>
      <sheetData sheetId="5">
        <row r="11">
          <cell r="K11">
            <v>0.1</v>
          </cell>
        </row>
      </sheetData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  <sheetName val="_FONDA8"/>
      <sheetName val="ENDUIT_EXTERIEUR__h8"/>
      <sheetName val="_ELAVAT8"/>
      <sheetName val="_G,O_8"/>
      <sheetName val="_FONDA9"/>
      <sheetName val="ENDUIT_EXTERIEUR__h9"/>
      <sheetName val="_ELAVAT9"/>
      <sheetName val="_G,O_9"/>
      <sheetName val="_FONDA10"/>
      <sheetName val="ENDUIT_EXTERIEUR__h10"/>
      <sheetName val="_ELAVAT10"/>
      <sheetName val="_G,O_10"/>
      <sheetName val="_FONDA12"/>
      <sheetName val="ENDUIT_EXTERIEUR__h12"/>
      <sheetName val="_ELAVAT12"/>
      <sheetName val="_G,O_12"/>
      <sheetName val="_FONDA11"/>
      <sheetName val="ENDUIT_EXTERIEUR__h11"/>
      <sheetName val="_ELAVAT11"/>
      <sheetName val="_G,O_11"/>
      <sheetName val="Feuil2"/>
      <sheetName val="etanchéite"/>
      <sheetName val=" G,O B"/>
      <sheetName val="AN2"/>
      <sheetName val="BacheSR3NZ"/>
      <sheetName val="_FONDA13"/>
      <sheetName val="ENDUIT_EXTERIEUR__h13"/>
      <sheetName val="_ELAVAT13"/>
      <sheetName val="_G,O_13"/>
      <sheetName val="PU"/>
    </sheetNames>
    <sheetDataSet>
      <sheetData sheetId="0"/>
      <sheetData sheetId="1">
        <row r="11">
          <cell r="K11">
            <v>0.1</v>
          </cell>
        </row>
      </sheetData>
      <sheetData sheetId="2"/>
      <sheetData sheetId="3" refreshError="1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BASE"/>
      <sheetName val="Macro-Long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G_O_ao_CNCA13"/>
      <sheetName val="Global_Inputs13"/>
      <sheetName val="Macro-cons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TRADING"/>
      <sheetName val="dimensio EU"/>
      <sheetName val="RE SEV 50"/>
      <sheetName val="GC 150m3 MGHASSINE"/>
      <sheetName val="DimensRESEAU (2)"/>
      <sheetName val="PLANT"/>
      <sheetName val=" G,O A"/>
      <sheetName val="Macro-press"/>
      <sheetName val="Macro-Dexterne"/>
      <sheetName val="distrib"/>
      <sheetName val="Data Sheet1"/>
      <sheetName val="ASS P21"/>
      <sheetName val="BATIMENT"/>
      <sheetName val="A.I.A"/>
      <sheetName val="elec"/>
      <sheetName val="CNCA DE modefier le25-03-05"/>
      <sheetName val="G_O_ao_CNCA21"/>
      <sheetName val="Global_Inputs21"/>
      <sheetName val="G_O_ao_CNCA22"/>
      <sheetName val="Global_Inputs22"/>
      <sheetName val="G_O_ao_CNCA23"/>
      <sheetName val="Global_Inputs23"/>
      <sheetName val="G_O_ao_CNCA24"/>
      <sheetName val="Global_Inputs24"/>
      <sheetName val="G_O_ao_CNCA25"/>
      <sheetName val="Global_Inputs25"/>
      <sheetName val="G_O_ao_CNCA26"/>
      <sheetName val="Global_Inputs26"/>
      <sheetName val="G_O_ao_CNCA27"/>
      <sheetName val="Global_Inputs27"/>
      <sheetName val="G_O_ao_CNCA28"/>
      <sheetName val="Global_Inputs28"/>
      <sheetName val="G_O_ao_CNCA30"/>
      <sheetName val="Global_Inputs30"/>
      <sheetName val="G_O_ao_CNCA29"/>
      <sheetName val="Global_Inputs29"/>
      <sheetName val="Revenus_hors_intercomp_3"/>
      <sheetName val="_G,O_A"/>
      <sheetName val="GC_150m3_MGHASSINE"/>
      <sheetName val="dimensio_EU"/>
      <sheetName val="DimensRESEAU_(2)"/>
      <sheetName val="Data_Sheet1"/>
      <sheetName val="ASS_P21"/>
      <sheetName val="A_I_A"/>
      <sheetName val="RE_SEV_50"/>
      <sheetName val="CNCA_DE_modefier_le25-03-05"/>
      <sheetName val="Revenus_hors_intercomp_4"/>
      <sheetName val="_G,O_A1"/>
      <sheetName val="GC_150m3_MGHASSINE1"/>
      <sheetName val="dimensio_EU1"/>
      <sheetName val="DimensRESEAU_(2)1"/>
      <sheetName val="Data_Sheet11"/>
      <sheetName val="ASS_P211"/>
      <sheetName val="A_I_A1"/>
      <sheetName val="RE_SEV_501"/>
      <sheetName val="CNCA_DE_modefier_le25-03-051"/>
      <sheetName val="Revenus_hors_intercomp_5"/>
      <sheetName val="_G,O_A2"/>
      <sheetName val="GC_150m3_MGHASSINE2"/>
      <sheetName val="dimensio_EU2"/>
      <sheetName val="DimensRESEAU_(2)2"/>
      <sheetName val="Data_Sheet12"/>
      <sheetName val="ASS_P212"/>
      <sheetName val="A_I_A2"/>
      <sheetName val="RE_SEV_502"/>
      <sheetName val="CNCA_DE_modefier_le25-03-052"/>
      <sheetName val="liste_projets"/>
      <sheetName val="liste_lots"/>
      <sheetName val="phases projet"/>
      <sheetName val="phases_projet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T-S,Produits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2"/>
      <sheetName val="phases_projet1"/>
      <sheetName val="phases_projet3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phases_projet4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NIV-2-DIREC.GENERAL"/>
      <sheetName val="TABLE"/>
      <sheetName val="Macro-colbrook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_G,O_B"/>
      <sheetName val="_G,O_B1"/>
      <sheetName val="_G,O_B2"/>
      <sheetName val="Bache"/>
      <sheetName val="phases_projet8"/>
      <sheetName val="phases_projet9"/>
      <sheetName val="phases_projet10"/>
      <sheetName val="phases_projet11"/>
      <sheetName val="CNCA_DE_modefier_le25-03-0512"/>
      <sheetName val="CNCA_DE_modefier_le25-03-0513"/>
      <sheetName val="CNCA_DE_modefier_le25-03-0514"/>
      <sheetName val="Nbr "/>
      <sheetName val="phases_projet12"/>
      <sheetName val="phases_projet13"/>
      <sheetName val="phases_projet14"/>
      <sheetName val="phases_projet15"/>
      <sheetName val="phases_projet16"/>
      <sheetName val="phases_projet17"/>
      <sheetName val="Calcul"/>
      <sheetName val="CLOIS-"/>
      <sheetName val="Nbr_2"/>
      <sheetName val="Nbr_1"/>
      <sheetName val="Nbr_"/>
      <sheetName val="Nbr_3"/>
      <sheetName val="Nbr_4"/>
      <sheetName val="Nbr_5"/>
      <sheetName val="Recp Elév"/>
      <sheetName val="phases_projet20"/>
      <sheetName val="phases_projet19"/>
      <sheetName val="phases_projet18"/>
      <sheetName val="phases_projet21"/>
      <sheetName val="phases_projet22"/>
      <sheetName val="phases_projet23"/>
      <sheetName val="production_distrib3"/>
      <sheetName val="production_distrib2"/>
      <sheetName val="ASS_P2112"/>
      <sheetName val="dimensio_EU12"/>
      <sheetName val="CNCA_DE_modefier_le25-03-0515"/>
      <sheetName val="phases_projet24"/>
      <sheetName val="_G,O_B3"/>
      <sheetName val="production_distrib4"/>
      <sheetName val="Nbr_6"/>
      <sheetName val="Recp_Elév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G_O_ao_CNCA33"/>
      <sheetName val="Global_Inputs33"/>
      <sheetName val="RE_SEV_5012"/>
      <sheetName val="GC_150m3_MGHASSINE12"/>
      <sheetName val="DimensRESEAU_(2)12"/>
      <sheetName val="Revenus_hors_intercomp_15"/>
      <sheetName val="Data_Sheet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G_O_ao_CNCA37"/>
      <sheetName val="Global_Inputs37"/>
      <sheetName val="Revenus_hors_intercomp_19"/>
      <sheetName val="Data_Sheet116"/>
      <sheetName val="ASS_P2116"/>
      <sheetName val="dimensio_EU16"/>
      <sheetName val="A_I_A16"/>
      <sheetName val="CNCA_DE_modefier_le25-03-0516"/>
      <sheetName val="RE_SEV_5016"/>
      <sheetName val="GC_150m3_MGHASSINE16"/>
      <sheetName val="DimensRESEAU_(2)16"/>
      <sheetName val="_G,O_A13"/>
      <sheetName val="récap_pein_4"/>
      <sheetName val="données_et_résultats4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_G,O_A14"/>
      <sheetName val="récap_pein_5"/>
      <sheetName val="données_et_résultats5"/>
      <sheetName val="production_distrib5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4"/>
      <sheetName val=" G,O"/>
      <sheetName val="G_O_ao_CNCA42"/>
      <sheetName val="Global_Inputs42"/>
      <sheetName val="Revenus_hors_intercomp_24"/>
      <sheetName val="Data_Sheet121"/>
      <sheetName val="ASS_P2121"/>
      <sheetName val="dimensio_EU21"/>
      <sheetName val="A_I_A21"/>
      <sheetName val="CNCA_DE_modefier_le25-03-0521"/>
      <sheetName val="GC_150m3_MGHASSINE21"/>
      <sheetName val="DimensRESEAU_(2)21"/>
      <sheetName val="phases_projet26"/>
      <sheetName val="RE_SEV_5021"/>
      <sheetName val="_G,O_A19"/>
      <sheetName val="récap_pein_10"/>
      <sheetName val="données_et_résultats10"/>
      <sheetName val="production_distrib10"/>
      <sheetName val="_G,O_B7"/>
      <sheetName val="Nbr_8"/>
      <sheetName val="Recp_Elév2"/>
      <sheetName val="NIV-2-DIREC_GENERAL2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Data_Sheet120"/>
      <sheetName val="ASS_P2120"/>
      <sheetName val="A_I_A20"/>
      <sheetName val="CNCA_DE_modefier_le25-03-0520"/>
      <sheetName val="phases_projet25"/>
      <sheetName val="_G,O_A18"/>
      <sheetName val="récap_pein_9"/>
      <sheetName val="données_et_résultats9"/>
      <sheetName val="production_distrib9"/>
      <sheetName val="_G,O_B6"/>
      <sheetName val="Nbr_7"/>
      <sheetName val="Recp_Elév1"/>
      <sheetName val="Réservoir_100m3_G81"/>
      <sheetName val="Recappe_Idari-_Var_2-1"/>
      <sheetName val="EU_1"/>
      <sheetName val="Bassins_d'infiltrations1"/>
      <sheetName val="D_E1A1"/>
      <sheetName val="NIV-2-DIREC_GENERAL1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EU_"/>
      <sheetName val="Bassins_d'infiltrations"/>
      <sheetName val="D_E1A"/>
      <sheetName val="NIV-2-DIREC_GENERAL"/>
      <sheetName val="Feuil1"/>
      <sheetName val="_G,O_B9"/>
      <sheetName val="_G,O_B8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_G,O_A20"/>
      <sheetName val="Data_Sheet122"/>
      <sheetName val="ASS_P2122"/>
      <sheetName val="A_I_A22"/>
      <sheetName val="CNCA_DE_modefier_le25-03-0522"/>
      <sheetName val="récap_pein_11"/>
      <sheetName val="données_et_résultats11"/>
      <sheetName val="production_distrib11"/>
      <sheetName val="_G,O"/>
      <sheetName val="G_O_ao_CNCA48"/>
      <sheetName val="Global_Inputs48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phases_projet30"/>
      <sheetName val="_G,O_B12"/>
      <sheetName val="récap_pein_16"/>
      <sheetName val="données_et_résultats16"/>
      <sheetName val="production_distrib16"/>
      <sheetName val="NIV-2-DIREC_GENERAL7"/>
      <sheetName val="Réservoir_100m3_G86"/>
      <sheetName val="Recappe_Idari-_Var_2-6"/>
      <sheetName val="Nbr_12"/>
      <sheetName val="Recp_Elév6"/>
      <sheetName val="EU_6"/>
      <sheetName val="Bassins_d'infiltrations6"/>
      <sheetName val="D_E1A6"/>
      <sheetName val="_G,O5"/>
      <sheetName val="G_O_ao_CNCA44"/>
      <sheetName val="Global_Inputs44"/>
      <sheetName val="Revenus_hors_intercomp_26"/>
      <sheetName val="dimensio_EU23"/>
      <sheetName val="RE_SEV_5023"/>
      <sheetName val="GC_150m3_MGHASSINE23"/>
      <sheetName val="DimensRESEAU_(2)23"/>
      <sheetName val="_G,O_A21"/>
      <sheetName val="Data_Sheet123"/>
      <sheetName val="ASS_P2123"/>
      <sheetName val="A_I_A23"/>
      <sheetName val="CNCA_DE_modefier_le25-03-0523"/>
      <sheetName val="récap_pein_12"/>
      <sheetName val="données_et_résultats12"/>
      <sheetName val="production_distrib12"/>
      <sheetName val="NIV-2-DIREC_GENERAL3"/>
      <sheetName val="Réservoir_100m3_G82"/>
      <sheetName val="Recappe_Idari-_Var_2-2"/>
      <sheetName val="EU_2"/>
      <sheetName val="Bassins_d'infiltrations2"/>
      <sheetName val="D_E1A2"/>
      <sheetName val="_G,O1"/>
      <sheetName val="G_O_ao_CNCA46"/>
      <sheetName val="Global_Inputs46"/>
      <sheetName val="Revenus_hors_intercomp_28"/>
      <sheetName val="dimensio_EU25"/>
      <sheetName val="RE_SEV_5025"/>
      <sheetName val="GC_150m3_MGHASSINE25"/>
      <sheetName val="DimensRESEAU_(2)25"/>
      <sheetName val="_G,O_A23"/>
      <sheetName val="Data_Sheet125"/>
      <sheetName val="ASS_P2125"/>
      <sheetName val="A_I_A25"/>
      <sheetName val="CNCA_DE_modefier_le25-03-0525"/>
      <sheetName val="phases_projet28"/>
      <sheetName val="_G,O_B10"/>
      <sheetName val="récap_pein_14"/>
      <sheetName val="données_et_résultats14"/>
      <sheetName val="production_distrib14"/>
      <sheetName val="NIV-2-DIREC_GENERAL5"/>
      <sheetName val="Nbr_10"/>
      <sheetName val="Recp_Elév4"/>
      <sheetName val="Réservoir_100m3_G84"/>
      <sheetName val="Recappe_Idari-_Var_2-4"/>
      <sheetName val="EU_4"/>
      <sheetName val="Bassins_d'infiltrations4"/>
      <sheetName val="D_E1A4"/>
      <sheetName val="_G,O3"/>
      <sheetName val="G_O_ao_CNCA45"/>
      <sheetName val="Global_Inputs45"/>
      <sheetName val="Revenus_hors_intercomp_27"/>
      <sheetName val="dimensio_EU24"/>
      <sheetName val="RE_SEV_5024"/>
      <sheetName val="GC_150m3_MGHASSINE24"/>
      <sheetName val="DimensRESEAU_(2)24"/>
      <sheetName val="_G,O_A22"/>
      <sheetName val="Data_Sheet124"/>
      <sheetName val="ASS_P2124"/>
      <sheetName val="A_I_A24"/>
      <sheetName val="CNCA_DE_modefier_le25-03-0524"/>
      <sheetName val="phases_projet27"/>
      <sheetName val="récap_pein_13"/>
      <sheetName val="données_et_résultats13"/>
      <sheetName val="production_distrib13"/>
      <sheetName val="NIV-2-DIREC_GENERAL4"/>
      <sheetName val="Nbr_9"/>
      <sheetName val="Recp_Elév3"/>
      <sheetName val="Réservoir_100m3_G83"/>
      <sheetName val="Recappe_Idari-_Var_2-3"/>
      <sheetName val="EU_3"/>
      <sheetName val="Bassins_d'infiltrations3"/>
      <sheetName val="D_E1A3"/>
      <sheetName val="_G,O2"/>
      <sheetName val="G_O_ao_CNCA47"/>
      <sheetName val="Global_Inputs47"/>
      <sheetName val="Revenus_hors_intercomp_29"/>
      <sheetName val="dimensio_EU26"/>
      <sheetName val="RE_SEV_5026"/>
      <sheetName val="GC_150m3_MGHASSINE26"/>
      <sheetName val="DimensRESEAU_(2)26"/>
      <sheetName val="Data_Sheet126"/>
      <sheetName val="ASS_P2126"/>
      <sheetName val="A_I_A26"/>
      <sheetName val="CNCA_DE_modefier_le25-03-0526"/>
      <sheetName val="_G,O_A24"/>
      <sheetName val="phases_projet29"/>
      <sheetName val="_G,O_B11"/>
      <sheetName val="récap_pein_15"/>
      <sheetName val="données_et_résultats15"/>
      <sheetName val="production_distrib15"/>
      <sheetName val="NIV-2-DIREC_GENERAL6"/>
      <sheetName val="Réservoir_100m3_G85"/>
      <sheetName val="Recappe_Idari-_Var_2-5"/>
      <sheetName val="Nbr_11"/>
      <sheetName val="Recp_Elév5"/>
      <sheetName val="EU_5"/>
      <sheetName val="Bassins_d'infiltrations5"/>
      <sheetName val="D_E1A5"/>
      <sheetName val="_G,O4"/>
      <sheetName val="G_O_ao_CNCA50"/>
      <sheetName val="Global_Inputs50"/>
      <sheetName val="_G,O_B19"/>
      <sheetName val="récap_pein_21"/>
      <sheetName val="données_et_résultats21"/>
      <sheetName val="production_distrib21"/>
      <sheetName val="_G,O_B15"/>
      <sheetName val="récap_pein_17"/>
      <sheetName val="données_et_résultats17"/>
      <sheetName val="production_distri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 refreshError="1"/>
      <sheetData sheetId="75"/>
      <sheetData sheetId="76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/>
      <sheetData sheetId="252" refreshError="1"/>
      <sheetData sheetId="253"/>
      <sheetData sheetId="254"/>
      <sheetData sheetId="255"/>
      <sheetData sheetId="256"/>
      <sheetData sheetId="257" refreshError="1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/>
      <sheetData sheetId="298"/>
      <sheetData sheetId="299" refreshError="1"/>
      <sheetData sheetId="300"/>
      <sheetData sheetId="30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6"/>
      <sheetName val="Bache_50_m3_SR12"/>
      <sheetName val="Nbr_5"/>
      <sheetName val="Bache_50_m3_SR11"/>
      <sheetName val="Acier Fond"/>
      <sheetName val="personnaliser"/>
      <sheetName val="Nbr_7"/>
      <sheetName val="Bache_50_m3_SR13"/>
      <sheetName val="Nbr_8"/>
      <sheetName val="Bache_50_m3_SR14"/>
      <sheetName val="Nbr_9"/>
      <sheetName val="Bache_50_m3_SR15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liste_projets"/>
      <sheetName val="liste_lots"/>
      <sheetName val="phases projet"/>
      <sheetName val="z.fnche"/>
      <sheetName val="SUIVI"/>
      <sheetName val="S.P1"/>
      <sheetName val="Nbr_15"/>
      <sheetName val="Bache_50_m3_SR111"/>
      <sheetName val="Nbr_14"/>
      <sheetName val="Bache_50_m3_SR110"/>
      <sheetName val="PU"/>
      <sheetName val="Nbr_16"/>
      <sheetName val="Bache_50_m3_SR112"/>
      <sheetName val="Nbr_17"/>
      <sheetName val="Bache_50_m3_SR113"/>
      <sheetName val="S_P1"/>
      <sheetName val="AN1SI"/>
      <sheetName val="calculs"/>
      <sheetName val="z_fnche"/>
      <sheetName val="Nbr_18"/>
      <sheetName val="Bache_50_m3_SR114"/>
      <sheetName val="Acier_Fond9"/>
      <sheetName val="z_fnche4"/>
      <sheetName val="phases_projet4"/>
      <sheetName val="S_P14"/>
      <sheetName val="Acier_Fond5"/>
      <sheetName val="phases_projet"/>
      <sheetName val="Acier_Fond7"/>
      <sheetName val="phases_projet2"/>
      <sheetName val="S_P12"/>
      <sheetName val="z_fnche2"/>
      <sheetName val="Acier_Fond6"/>
      <sheetName val="phases_projet1"/>
      <sheetName val="S_P11"/>
      <sheetName val="z_fnche1"/>
      <sheetName val="Acier_Fond8"/>
      <sheetName val="z_fnche3"/>
      <sheetName val="phases_projet3"/>
      <sheetName val="S_P13"/>
      <sheetName val="Nbr_22"/>
      <sheetName val="Bache_50_m3_SR118"/>
      <sheetName val="Acier_Fond10"/>
      <sheetName val="Nbr_19"/>
      <sheetName val="Bache_50_m3_SR115"/>
      <sheetName val="Nbr_20"/>
      <sheetName val="Bache_50_m3_SR116"/>
      <sheetName val="Nbr_21"/>
      <sheetName val="Bache_50_m3_SR117"/>
      <sheetName val="Nbr_23"/>
      <sheetName val="Bache_50_m3_SR119"/>
      <sheetName val="Acier_Fond11"/>
      <sheetName val="Nbr_24"/>
      <sheetName val="Bache_50_m3_SR120"/>
      <sheetName val="Acier_Fond12"/>
      <sheetName val="Nbr_25"/>
      <sheetName val="Bache_50_m3_SR121"/>
      <sheetName val="Acier_Fond13"/>
      <sheetName val="Nbr_26"/>
      <sheetName val="Bache_50_m3_SR122"/>
      <sheetName val="Acier_Fond14"/>
      <sheetName val="phases_projet5"/>
      <sheetName val="z_fnche5"/>
      <sheetName val="Nbr_27"/>
      <sheetName val="Bache_50_m3_SR123"/>
      <sheetName val="Acier_Fond15"/>
      <sheetName val="phases_projet6"/>
      <sheetName val="z_fnche6"/>
      <sheetName val="Nbr_29"/>
      <sheetName val="Bache_50_m3_SR125"/>
      <sheetName val="Acier_Fond17"/>
      <sheetName val="phases_projet8"/>
      <sheetName val="z_fnche8"/>
      <sheetName val="Nbr_28"/>
      <sheetName val="Bache_50_m3_SR124"/>
      <sheetName val="Acier_Fond16"/>
      <sheetName val="phases_projet7"/>
      <sheetName val="z_fnche7"/>
      <sheetName val="AN4"/>
      <sheetName val="Param"/>
      <sheetName val="AN1SF"/>
      <sheetName val="D.E1A"/>
      <sheetName val="EST CONF"/>
      <sheetName val=" G,O B"/>
      <sheetName val="Cambios"/>
      <sheetName val="D_E1A1"/>
      <sheetName val="_G,O_B1"/>
      <sheetName val="D_E1A"/>
      <sheetName val="_G,O_B"/>
      <sheetName val="Macro-Long"/>
      <sheetName val="Macro-press"/>
      <sheetName val="Macro-Dexterne"/>
      <sheetName val="Macro-Epaisseur"/>
      <sheetName val="Nbr_30"/>
      <sheetName val="Bache_50_m3_SR126"/>
      <sheetName val="Acier_Fond18"/>
      <sheetName val="phases_projet9"/>
      <sheetName val="z_fnche9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>
        <row r="17">
          <cell r="C17">
            <v>5</v>
          </cell>
        </row>
      </sheetData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 refreshError="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 refreshError="1"/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>
        <row r="17">
          <cell r="C17">
            <v>5</v>
          </cell>
        </row>
      </sheetData>
      <sheetData sheetId="41"/>
      <sheetData sheetId="42"/>
      <sheetData sheetId="43" refreshError="1"/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 refreshError="1"/>
      <sheetData sheetId="47" refreshError="1"/>
      <sheetData sheetId="48" refreshError="1"/>
      <sheetData sheetId="49">
        <row r="17">
          <cell r="C17">
            <v>5</v>
          </cell>
        </row>
      </sheetData>
      <sheetData sheetId="50"/>
      <sheetData sheetId="51">
        <row r="17">
          <cell r="C17">
            <v>5</v>
          </cell>
        </row>
      </sheetData>
      <sheetData sheetId="52">
        <row r="17">
          <cell r="C17">
            <v>5</v>
          </cell>
        </row>
      </sheetData>
      <sheetData sheetId="53" refreshError="1"/>
      <sheetData sheetId="54">
        <row r="17">
          <cell r="C17">
            <v>5</v>
          </cell>
        </row>
      </sheetData>
      <sheetData sheetId="55"/>
      <sheetData sheetId="56">
        <row r="17">
          <cell r="C17">
            <v>5</v>
          </cell>
        </row>
      </sheetData>
      <sheetData sheetId="57">
        <row r="17">
          <cell r="C17">
            <v>5</v>
          </cell>
        </row>
      </sheetData>
      <sheetData sheetId="58"/>
      <sheetData sheetId="59" refreshError="1"/>
      <sheetData sheetId="60" refreshError="1"/>
      <sheetData sheetId="61"/>
      <sheetData sheetId="62">
        <row r="17">
          <cell r="C17">
            <v>5</v>
          </cell>
        </row>
      </sheetData>
      <sheetData sheetId="63">
        <row r="17">
          <cell r="C17">
            <v>5</v>
          </cell>
        </row>
      </sheetData>
      <sheetData sheetId="64"/>
      <sheetData sheetId="65"/>
      <sheetData sheetId="66">
        <row r="17">
          <cell r="C17">
            <v>5</v>
          </cell>
        </row>
      </sheetData>
      <sheetData sheetId="67"/>
      <sheetData sheetId="68"/>
      <sheetData sheetId="69">
        <row r="17">
          <cell r="C17">
            <v>5</v>
          </cell>
        </row>
      </sheetData>
      <sheetData sheetId="70"/>
      <sheetData sheetId="71">
        <row r="17">
          <cell r="C17">
            <v>5</v>
          </cell>
        </row>
      </sheetData>
      <sheetData sheetId="72"/>
      <sheetData sheetId="73"/>
      <sheetData sheetId="74"/>
      <sheetData sheetId="75">
        <row r="17">
          <cell r="C17">
            <v>5</v>
          </cell>
        </row>
      </sheetData>
      <sheetData sheetId="76"/>
      <sheetData sheetId="77"/>
      <sheetData sheetId="78"/>
      <sheetData sheetId="79"/>
      <sheetData sheetId="80">
        <row r="17">
          <cell r="C17">
            <v>5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ohammad Abdouh BENHSSEINE" id="{C77C3488-3B6E-46D5-A346-B71C3ABE784E}" userId="S::m.benhsseine@pyramide.co.ma::3ea5a4d4-0735-45c4-a987-d9912aeb7617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9" dT="2026-06-15T18:28:37.80" personId="{C77C3488-3B6E-46D5-A346-B71C3ABE784E}" id="{D4F115D4-1567-4399-B49C-5E7AECCFA136}">
    <text>Hors arrosage des stades d’antrainement</text>
  </threadedComment>
  <threadedComment ref="B19" dT="2026-06-15T18:29:34.26" personId="{C77C3488-3B6E-46D5-A346-B71C3ABE784E}" id="{CDA352C7-E5DE-4599-BDEA-62888F4B9662}" parentId="{D4F115D4-1567-4399-B49C-5E7AECCFA136}">
    <text>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774"/>
  <sheetViews>
    <sheetView showGridLines="0" showZeros="0" tabSelected="1" view="pageBreakPreview" zoomScaleNormal="100" zoomScaleSheetLayoutView="100" workbookViewId="0">
      <selection activeCell="B18" sqref="B18"/>
    </sheetView>
  </sheetViews>
  <sheetFormatPr baseColWidth="10" defaultColWidth="5.375" defaultRowHeight="17.149999999999999" customHeight="1"/>
  <cols>
    <col min="1" max="1" width="9.875" style="268" customWidth="1"/>
    <col min="2" max="2" width="53.5" style="237" customWidth="1"/>
    <col min="3" max="3" width="5.625" style="195" bestFit="1" customWidth="1"/>
    <col min="4" max="4" width="17.5" style="94" customWidth="1"/>
    <col min="5" max="5" width="20.375" style="196" bestFit="1" customWidth="1"/>
    <col min="6" max="6" width="21.375" style="95" customWidth="1"/>
    <col min="7" max="7" width="15.625" style="106" bestFit="1" customWidth="1"/>
    <col min="8" max="9" width="5.375" style="106"/>
    <col min="10" max="10" width="6.125" style="106" bestFit="1" customWidth="1"/>
    <col min="11" max="16384" width="5.375" style="106"/>
  </cols>
  <sheetData>
    <row r="1" spans="1:6" ht="16.3" customHeight="1"/>
    <row r="2" spans="1:6" ht="75.400000000000006" customHeight="1" thickBot="1">
      <c r="A2" s="276" t="s">
        <v>940</v>
      </c>
      <c r="B2" s="276"/>
      <c r="C2" s="276"/>
      <c r="D2" s="276"/>
      <c r="E2" s="276"/>
      <c r="F2" s="276"/>
    </row>
    <row r="3" spans="1:6" ht="19.7" thickBot="1">
      <c r="A3" s="314" t="s">
        <v>107</v>
      </c>
      <c r="B3" s="315"/>
      <c r="C3" s="315"/>
      <c r="D3" s="315"/>
      <c r="E3" s="315"/>
      <c r="F3" s="316"/>
    </row>
    <row r="4" spans="1:6" s="107" customFormat="1" ht="38.25" customHeight="1" thickBot="1">
      <c r="A4" s="273" t="s">
        <v>5</v>
      </c>
      <c r="B4" s="288" t="s">
        <v>0</v>
      </c>
      <c r="C4" s="285" t="s">
        <v>1</v>
      </c>
      <c r="D4" s="282" t="s">
        <v>108</v>
      </c>
      <c r="E4" s="238" t="s">
        <v>16</v>
      </c>
      <c r="F4" s="279" t="s">
        <v>109</v>
      </c>
    </row>
    <row r="5" spans="1:6" s="107" customFormat="1" ht="18.7" customHeight="1">
      <c r="A5" s="274"/>
      <c r="B5" s="289"/>
      <c r="C5" s="286"/>
      <c r="D5" s="283"/>
      <c r="E5" s="277" t="s">
        <v>8</v>
      </c>
      <c r="F5" s="280"/>
    </row>
    <row r="6" spans="1:6" s="108" customFormat="1" ht="19.7" thickBot="1">
      <c r="A6" s="275"/>
      <c r="B6" s="290"/>
      <c r="C6" s="287"/>
      <c r="D6" s="284"/>
      <c r="E6" s="278"/>
      <c r="F6" s="281"/>
    </row>
    <row r="7" spans="1:6" s="191" customFormat="1" ht="19.05">
      <c r="A7" s="251"/>
      <c r="B7" s="213" t="s">
        <v>654</v>
      </c>
      <c r="C7" s="190"/>
      <c r="D7" s="248"/>
      <c r="E7" s="239"/>
      <c r="F7" s="198"/>
    </row>
    <row r="8" spans="1:6" s="191" customFormat="1" ht="19.05">
      <c r="A8" s="251">
        <v>1</v>
      </c>
      <c r="B8" s="213" t="s">
        <v>655</v>
      </c>
      <c r="C8" s="199" t="s">
        <v>656</v>
      </c>
      <c r="D8" s="249">
        <v>1</v>
      </c>
      <c r="E8" s="240"/>
      <c r="F8" s="198">
        <f>D8*E8</f>
        <v>0</v>
      </c>
    </row>
    <row r="9" spans="1:6" s="109" customFormat="1" ht="32.6">
      <c r="A9" s="260"/>
      <c r="B9" s="214" t="s">
        <v>575</v>
      </c>
      <c r="C9" s="198"/>
      <c r="D9" s="249"/>
      <c r="E9" s="240"/>
      <c r="F9" s="198">
        <f t="shared" ref="F9:F72" si="0">D9*E9</f>
        <v>0</v>
      </c>
    </row>
    <row r="10" spans="1:6" s="109" customFormat="1" ht="18.7" customHeight="1">
      <c r="A10" s="260"/>
      <c r="B10" s="214" t="s">
        <v>765</v>
      </c>
      <c r="C10" s="199"/>
      <c r="D10" s="249">
        <v>0</v>
      </c>
      <c r="E10" s="240"/>
      <c r="F10" s="198">
        <f t="shared" si="0"/>
        <v>0</v>
      </c>
    </row>
    <row r="11" spans="1:6" s="188" customFormat="1" ht="16.3">
      <c r="A11" s="260">
        <f>+A8+1</f>
        <v>2</v>
      </c>
      <c r="B11" s="213" t="s">
        <v>714</v>
      </c>
      <c r="C11" s="199" t="s">
        <v>545</v>
      </c>
      <c r="D11" s="249">
        <v>4</v>
      </c>
      <c r="E11" s="240"/>
      <c r="F11" s="198">
        <f t="shared" si="0"/>
        <v>0</v>
      </c>
    </row>
    <row r="12" spans="1:6" s="188" customFormat="1" ht="18.7" customHeight="1">
      <c r="A12" s="260"/>
      <c r="B12" s="213"/>
      <c r="C12" s="199"/>
      <c r="D12" s="249">
        <v>0</v>
      </c>
      <c r="E12" s="240"/>
      <c r="F12" s="198">
        <f t="shared" si="0"/>
        <v>0</v>
      </c>
    </row>
    <row r="13" spans="1:6" s="188" customFormat="1" ht="32.6">
      <c r="A13" s="260">
        <f>+A11+1</f>
        <v>3</v>
      </c>
      <c r="B13" s="213" t="s">
        <v>660</v>
      </c>
      <c r="C13" s="199" t="s">
        <v>545</v>
      </c>
      <c r="D13" s="249">
        <v>4</v>
      </c>
      <c r="E13" s="240"/>
      <c r="F13" s="198">
        <f t="shared" si="0"/>
        <v>0</v>
      </c>
    </row>
    <row r="14" spans="1:6" s="188" customFormat="1" ht="18.7" customHeight="1">
      <c r="A14" s="260"/>
      <c r="B14" s="213"/>
      <c r="C14" s="199"/>
      <c r="D14" s="249">
        <v>0</v>
      </c>
      <c r="E14" s="240"/>
      <c r="F14" s="198">
        <f t="shared" si="0"/>
        <v>0</v>
      </c>
    </row>
    <row r="15" spans="1:6" s="188" customFormat="1" ht="16.3">
      <c r="A15" s="260">
        <f t="shared" ref="A15" si="1">+A13+1</f>
        <v>4</v>
      </c>
      <c r="B15" s="213" t="s">
        <v>759</v>
      </c>
      <c r="C15" s="199" t="s">
        <v>545</v>
      </c>
      <c r="D15" s="249">
        <v>4</v>
      </c>
      <c r="E15" s="240"/>
      <c r="F15" s="198">
        <f t="shared" si="0"/>
        <v>0</v>
      </c>
    </row>
    <row r="16" spans="1:6" s="188" customFormat="1" ht="18.7" customHeight="1">
      <c r="A16" s="260"/>
      <c r="B16" s="213"/>
      <c r="C16" s="199"/>
      <c r="D16" s="249">
        <v>0</v>
      </c>
      <c r="E16" s="240"/>
      <c r="F16" s="198">
        <f t="shared" si="0"/>
        <v>0</v>
      </c>
    </row>
    <row r="17" spans="1:6" s="188" customFormat="1" ht="32.6">
      <c r="A17" s="260"/>
      <c r="B17" s="214" t="s">
        <v>766</v>
      </c>
      <c r="C17" s="199"/>
      <c r="D17" s="249"/>
      <c r="E17" s="240"/>
      <c r="F17" s="198">
        <f t="shared" si="0"/>
        <v>0</v>
      </c>
    </row>
    <row r="18" spans="1:6" s="188" customFormat="1" ht="32.6">
      <c r="A18" s="260">
        <f t="shared" ref="A18" si="2">+A15+1</f>
        <v>5</v>
      </c>
      <c r="B18" s="213" t="s">
        <v>767</v>
      </c>
      <c r="C18" s="199" t="s">
        <v>545</v>
      </c>
      <c r="D18" s="249">
        <v>2</v>
      </c>
      <c r="E18" s="240"/>
      <c r="F18" s="198">
        <f t="shared" si="0"/>
        <v>0</v>
      </c>
    </row>
    <row r="19" spans="1:6" s="188" customFormat="1" ht="18.7" customHeight="1">
      <c r="A19" s="260"/>
      <c r="B19" s="213"/>
      <c r="C19" s="199"/>
      <c r="D19" s="249">
        <v>0</v>
      </c>
      <c r="E19" s="240"/>
      <c r="F19" s="198">
        <f t="shared" si="0"/>
        <v>0</v>
      </c>
    </row>
    <row r="20" spans="1:6" s="188" customFormat="1" ht="32.6">
      <c r="A20" s="260">
        <f t="shared" ref="A20" si="3">+A18+1</f>
        <v>6</v>
      </c>
      <c r="B20" s="213" t="s">
        <v>768</v>
      </c>
      <c r="C20" s="199" t="s">
        <v>545</v>
      </c>
      <c r="D20" s="249">
        <v>2</v>
      </c>
      <c r="E20" s="240"/>
      <c r="F20" s="198">
        <f t="shared" si="0"/>
        <v>0</v>
      </c>
    </row>
    <row r="21" spans="1:6" s="188" customFormat="1" ht="18.7" customHeight="1">
      <c r="A21" s="260"/>
      <c r="B21" s="213"/>
      <c r="C21" s="199"/>
      <c r="D21" s="249">
        <v>0</v>
      </c>
      <c r="E21" s="240"/>
      <c r="F21" s="198">
        <f t="shared" si="0"/>
        <v>0</v>
      </c>
    </row>
    <row r="22" spans="1:6" s="188" customFormat="1" ht="16.3">
      <c r="A22" s="260">
        <f t="shared" ref="A22" si="4">+A20+1</f>
        <v>7</v>
      </c>
      <c r="B22" s="213" t="s">
        <v>661</v>
      </c>
      <c r="C22" s="199" t="s">
        <v>545</v>
      </c>
      <c r="D22" s="249">
        <v>4</v>
      </c>
      <c r="E22" s="240"/>
      <c r="F22" s="198">
        <f t="shared" si="0"/>
        <v>0</v>
      </c>
    </row>
    <row r="23" spans="1:6" s="188" customFormat="1" ht="15.8" customHeight="1">
      <c r="A23" s="260"/>
      <c r="B23" s="215"/>
      <c r="C23" s="199"/>
      <c r="D23" s="249">
        <v>0</v>
      </c>
      <c r="E23" s="240"/>
      <c r="F23" s="198">
        <f t="shared" si="0"/>
        <v>0</v>
      </c>
    </row>
    <row r="24" spans="1:6" s="188" customFormat="1" ht="15.8" customHeight="1">
      <c r="A24" s="260"/>
      <c r="B24" s="213" t="s">
        <v>662</v>
      </c>
      <c r="C24" s="199"/>
      <c r="D24" s="249">
        <v>0</v>
      </c>
      <c r="E24" s="240"/>
      <c r="F24" s="198">
        <f t="shared" si="0"/>
        <v>0</v>
      </c>
    </row>
    <row r="25" spans="1:6" s="188" customFormat="1" ht="15.8" customHeight="1">
      <c r="A25" s="260">
        <f>+A22+1</f>
        <v>8</v>
      </c>
      <c r="B25" s="215" t="s">
        <v>115</v>
      </c>
      <c r="C25" s="199" t="s">
        <v>1</v>
      </c>
      <c r="D25" s="249">
        <v>10</v>
      </c>
      <c r="E25" s="240"/>
      <c r="F25" s="198">
        <f t="shared" si="0"/>
        <v>0</v>
      </c>
    </row>
    <row r="26" spans="1:6" s="188" customFormat="1" ht="15.8" customHeight="1">
      <c r="A26" s="260">
        <f>+A25+1</f>
        <v>9</v>
      </c>
      <c r="B26" s="215" t="s">
        <v>85</v>
      </c>
      <c r="C26" s="199" t="s">
        <v>1</v>
      </c>
      <c r="D26" s="249">
        <v>4</v>
      </c>
      <c r="E26" s="240"/>
      <c r="F26" s="198">
        <f t="shared" si="0"/>
        <v>0</v>
      </c>
    </row>
    <row r="27" spans="1:6" s="188" customFormat="1" ht="15.8" customHeight="1">
      <c r="A27" s="260"/>
      <c r="B27" s="215"/>
      <c r="C27" s="199"/>
      <c r="D27" s="249"/>
      <c r="E27" s="240"/>
      <c r="F27" s="198">
        <f t="shared" si="0"/>
        <v>0</v>
      </c>
    </row>
    <row r="28" spans="1:6" s="188" customFormat="1" ht="32.6">
      <c r="A28" s="260"/>
      <c r="B28" s="213" t="s">
        <v>769</v>
      </c>
      <c r="C28" s="199"/>
      <c r="D28" s="249">
        <v>0</v>
      </c>
      <c r="E28" s="240"/>
      <c r="F28" s="198">
        <f t="shared" si="0"/>
        <v>0</v>
      </c>
    </row>
    <row r="29" spans="1:6" s="188" customFormat="1" ht="15.8" customHeight="1">
      <c r="A29" s="260">
        <f>+A26+1</f>
        <v>10</v>
      </c>
      <c r="B29" s="215" t="s">
        <v>652</v>
      </c>
      <c r="C29" s="199" t="s">
        <v>617</v>
      </c>
      <c r="D29" s="249">
        <v>800</v>
      </c>
      <c r="E29" s="240"/>
      <c r="F29" s="198">
        <f t="shared" si="0"/>
        <v>0</v>
      </c>
    </row>
    <row r="30" spans="1:6" s="188" customFormat="1" ht="15.8" customHeight="1">
      <c r="A30" s="260">
        <f>+A29+1</f>
        <v>11</v>
      </c>
      <c r="B30" s="215" t="s">
        <v>663</v>
      </c>
      <c r="C30" s="199" t="s">
        <v>617</v>
      </c>
      <c r="D30" s="249">
        <v>1200</v>
      </c>
      <c r="E30" s="240"/>
      <c r="F30" s="198">
        <f t="shared" si="0"/>
        <v>0</v>
      </c>
    </row>
    <row r="31" spans="1:6" s="188" customFormat="1" ht="15.8" customHeight="1">
      <c r="A31" s="260"/>
      <c r="B31" s="215"/>
      <c r="C31" s="199"/>
      <c r="D31" s="249">
        <v>0</v>
      </c>
      <c r="E31" s="240"/>
      <c r="F31" s="198">
        <f t="shared" si="0"/>
        <v>0</v>
      </c>
    </row>
    <row r="32" spans="1:6" s="188" customFormat="1" ht="15.8" customHeight="1">
      <c r="A32" s="260"/>
      <c r="B32" s="213" t="s">
        <v>110</v>
      </c>
      <c r="C32" s="199"/>
      <c r="D32" s="249">
        <v>0</v>
      </c>
      <c r="E32" s="240"/>
      <c r="F32" s="198">
        <f t="shared" si="0"/>
        <v>0</v>
      </c>
    </row>
    <row r="33" spans="1:6" s="188" customFormat="1" ht="15.8" customHeight="1">
      <c r="A33" s="260">
        <f>+A30+1</f>
        <v>12</v>
      </c>
      <c r="B33" s="215" t="s">
        <v>184</v>
      </c>
      <c r="C33" s="199" t="s">
        <v>4</v>
      </c>
      <c r="D33" s="249">
        <v>40</v>
      </c>
      <c r="E33" s="256"/>
      <c r="F33" s="198">
        <f t="shared" si="0"/>
        <v>0</v>
      </c>
    </row>
    <row r="34" spans="1:6" s="188" customFormat="1" ht="15.8" customHeight="1">
      <c r="A34" s="260">
        <f>+A33+1</f>
        <v>13</v>
      </c>
      <c r="B34" s="215" t="s">
        <v>84</v>
      </c>
      <c r="C34" s="199" t="s">
        <v>4</v>
      </c>
      <c r="D34" s="249">
        <v>40</v>
      </c>
      <c r="E34" s="243"/>
      <c r="F34" s="198">
        <f t="shared" si="0"/>
        <v>0</v>
      </c>
    </row>
    <row r="35" spans="1:6" s="188" customFormat="1" ht="15.8" customHeight="1">
      <c r="A35" s="260">
        <f t="shared" ref="A35:A44" si="5">+A34+1</f>
        <v>14</v>
      </c>
      <c r="B35" s="215" t="s">
        <v>185</v>
      </c>
      <c r="C35" s="199" t="s">
        <v>4</v>
      </c>
      <c r="D35" s="249">
        <v>300</v>
      </c>
      <c r="E35" s="243"/>
      <c r="F35" s="198">
        <f t="shared" si="0"/>
        <v>0</v>
      </c>
    </row>
    <row r="36" spans="1:6" s="188" customFormat="1" ht="15.8" customHeight="1">
      <c r="A36" s="260">
        <f t="shared" si="5"/>
        <v>15</v>
      </c>
      <c r="B36" s="215" t="s">
        <v>577</v>
      </c>
      <c r="C36" s="199" t="s">
        <v>4</v>
      </c>
      <c r="D36" s="249">
        <v>2000</v>
      </c>
      <c r="E36" s="243"/>
      <c r="F36" s="198">
        <f t="shared" si="0"/>
        <v>0</v>
      </c>
    </row>
    <row r="37" spans="1:6" s="188" customFormat="1" ht="15.8" customHeight="1">
      <c r="A37" s="260">
        <f t="shared" si="5"/>
        <v>16</v>
      </c>
      <c r="B37" s="215" t="s">
        <v>186</v>
      </c>
      <c r="C37" s="199" t="s">
        <v>4</v>
      </c>
      <c r="D37" s="249">
        <v>1000</v>
      </c>
      <c r="E37" s="243"/>
      <c r="F37" s="198">
        <f t="shared" si="0"/>
        <v>0</v>
      </c>
    </row>
    <row r="38" spans="1:6" s="188" customFormat="1" ht="15.8" customHeight="1">
      <c r="A38" s="260">
        <f t="shared" si="5"/>
        <v>17</v>
      </c>
      <c r="B38" s="215" t="s">
        <v>578</v>
      </c>
      <c r="C38" s="199" t="s">
        <v>4</v>
      </c>
      <c r="D38" s="249">
        <v>1450</v>
      </c>
      <c r="E38" s="243"/>
      <c r="F38" s="198">
        <f t="shared" si="0"/>
        <v>0</v>
      </c>
    </row>
    <row r="39" spans="1:6" s="188" customFormat="1" ht="15.8" customHeight="1">
      <c r="A39" s="260">
        <f t="shared" si="5"/>
        <v>18</v>
      </c>
      <c r="B39" s="215" t="s">
        <v>579</v>
      </c>
      <c r="C39" s="199" t="s">
        <v>4</v>
      </c>
      <c r="D39" s="249">
        <v>1790</v>
      </c>
      <c r="E39" s="243"/>
      <c r="F39" s="198">
        <f t="shared" si="0"/>
        <v>0</v>
      </c>
    </row>
    <row r="40" spans="1:6" s="188" customFormat="1" ht="15.8" customHeight="1">
      <c r="A40" s="260">
        <f t="shared" si="5"/>
        <v>19</v>
      </c>
      <c r="B40" s="215" t="s">
        <v>117</v>
      </c>
      <c r="C40" s="199" t="s">
        <v>4</v>
      </c>
      <c r="D40" s="249">
        <v>3670</v>
      </c>
      <c r="E40" s="243"/>
      <c r="F40" s="198">
        <f t="shared" si="0"/>
        <v>0</v>
      </c>
    </row>
    <row r="41" spans="1:6" s="188" customFormat="1" ht="15.8" customHeight="1">
      <c r="A41" s="260">
        <f t="shared" si="5"/>
        <v>20</v>
      </c>
      <c r="B41" s="215" t="s">
        <v>118</v>
      </c>
      <c r="C41" s="199" t="s">
        <v>4</v>
      </c>
      <c r="D41" s="249">
        <v>2140</v>
      </c>
      <c r="E41" s="243"/>
      <c r="F41" s="198">
        <f t="shared" si="0"/>
        <v>0</v>
      </c>
    </row>
    <row r="42" spans="1:6" s="188" customFormat="1" ht="15.8" customHeight="1">
      <c r="A42" s="260">
        <f t="shared" si="5"/>
        <v>21</v>
      </c>
      <c r="B42" s="215" t="s">
        <v>119</v>
      </c>
      <c r="C42" s="199" t="s">
        <v>4</v>
      </c>
      <c r="D42" s="249">
        <v>2550</v>
      </c>
      <c r="E42" s="243"/>
      <c r="F42" s="198">
        <f t="shared" si="0"/>
        <v>0</v>
      </c>
    </row>
    <row r="43" spans="1:6" s="188" customFormat="1" ht="15.8" customHeight="1">
      <c r="A43" s="260">
        <f t="shared" si="5"/>
        <v>22</v>
      </c>
      <c r="B43" s="215" t="s">
        <v>120</v>
      </c>
      <c r="C43" s="199" t="s">
        <v>4</v>
      </c>
      <c r="D43" s="249">
        <f>18940/2</f>
        <v>9470</v>
      </c>
      <c r="E43" s="243"/>
      <c r="F43" s="198">
        <f t="shared" si="0"/>
        <v>0</v>
      </c>
    </row>
    <row r="44" spans="1:6" s="188" customFormat="1" ht="15.8" customHeight="1">
      <c r="A44" s="260">
        <f t="shared" si="5"/>
        <v>23</v>
      </c>
      <c r="B44" s="215" t="s">
        <v>884</v>
      </c>
      <c r="C44" s="199" t="s">
        <v>4</v>
      </c>
      <c r="D44" s="249">
        <f>18940/2</f>
        <v>9470</v>
      </c>
      <c r="E44" s="243"/>
      <c r="F44" s="198">
        <f t="shared" si="0"/>
        <v>0</v>
      </c>
    </row>
    <row r="45" spans="1:6" s="188" customFormat="1" ht="15.8" customHeight="1">
      <c r="A45" s="260"/>
      <c r="B45" s="215"/>
      <c r="C45" s="199"/>
      <c r="D45" s="249"/>
      <c r="E45" s="240"/>
      <c r="F45" s="198">
        <f t="shared" si="0"/>
        <v>0</v>
      </c>
    </row>
    <row r="46" spans="1:6" s="188" customFormat="1" ht="15.8" customHeight="1">
      <c r="A46" s="260"/>
      <c r="B46" s="213" t="s">
        <v>664</v>
      </c>
      <c r="C46" s="199"/>
      <c r="D46" s="249">
        <v>0</v>
      </c>
      <c r="E46" s="240"/>
      <c r="F46" s="198">
        <f t="shared" si="0"/>
        <v>0</v>
      </c>
    </row>
    <row r="47" spans="1:6" s="188" customFormat="1" ht="15.8" customHeight="1">
      <c r="A47" s="260">
        <f>A44+1</f>
        <v>24</v>
      </c>
      <c r="B47" s="215" t="s">
        <v>741</v>
      </c>
      <c r="C47" s="199" t="s">
        <v>4</v>
      </c>
      <c r="D47" s="249">
        <v>2870</v>
      </c>
      <c r="E47" s="240"/>
      <c r="F47" s="198">
        <f t="shared" si="0"/>
        <v>0</v>
      </c>
    </row>
    <row r="48" spans="1:6" s="188" customFormat="1" ht="15.8" customHeight="1">
      <c r="A48" s="260">
        <f>+A47+1</f>
        <v>25</v>
      </c>
      <c r="B48" s="215" t="s">
        <v>665</v>
      </c>
      <c r="C48" s="199" t="s">
        <v>4</v>
      </c>
      <c r="D48" s="249">
        <f>6500*1.2</f>
        <v>7800</v>
      </c>
      <c r="E48" s="240"/>
      <c r="F48" s="198">
        <f t="shared" si="0"/>
        <v>0</v>
      </c>
    </row>
    <row r="49" spans="1:6" s="188" customFormat="1" ht="15.8" customHeight="1">
      <c r="A49" s="260"/>
      <c r="B49" s="216"/>
      <c r="C49" s="199"/>
      <c r="D49" s="249">
        <v>0</v>
      </c>
      <c r="E49" s="240"/>
      <c r="F49" s="198">
        <f t="shared" si="0"/>
        <v>0</v>
      </c>
    </row>
    <row r="50" spans="1:6" s="188" customFormat="1" ht="15.8" customHeight="1">
      <c r="A50" s="260"/>
      <c r="B50" s="213" t="s">
        <v>576</v>
      </c>
      <c r="C50" s="199"/>
      <c r="D50" s="249">
        <v>0</v>
      </c>
      <c r="E50" s="240"/>
      <c r="F50" s="198">
        <f t="shared" si="0"/>
        <v>0</v>
      </c>
    </row>
    <row r="51" spans="1:6" s="188" customFormat="1" ht="15.8" customHeight="1">
      <c r="A51" s="260">
        <f>+A48+1</f>
        <v>26</v>
      </c>
      <c r="B51" s="215" t="s">
        <v>580</v>
      </c>
      <c r="C51" s="199" t="s">
        <v>1</v>
      </c>
      <c r="D51" s="249">
        <v>30</v>
      </c>
      <c r="E51" s="243"/>
      <c r="F51" s="198">
        <f t="shared" si="0"/>
        <v>0</v>
      </c>
    </row>
    <row r="52" spans="1:6" s="188" customFormat="1" ht="15.8" customHeight="1">
      <c r="A52" s="260">
        <f>+A51+1</f>
        <v>27</v>
      </c>
      <c r="B52" s="215" t="s">
        <v>657</v>
      </c>
      <c r="C52" s="199" t="s">
        <v>1</v>
      </c>
      <c r="D52" s="249">
        <f>20+20</f>
        <v>40</v>
      </c>
      <c r="E52" s="243"/>
      <c r="F52" s="198">
        <f t="shared" si="0"/>
        <v>0</v>
      </c>
    </row>
    <row r="53" spans="1:6" s="188" customFormat="1" ht="15.8" customHeight="1">
      <c r="A53" s="260">
        <f t="shared" ref="A53:A59" si="6">+A52+1</f>
        <v>28</v>
      </c>
      <c r="B53" s="215" t="s">
        <v>116</v>
      </c>
      <c r="C53" s="199" t="s">
        <v>1</v>
      </c>
      <c r="D53" s="249">
        <f>20+20</f>
        <v>40</v>
      </c>
      <c r="E53" s="243"/>
      <c r="F53" s="198">
        <f t="shared" si="0"/>
        <v>0</v>
      </c>
    </row>
    <row r="54" spans="1:6" s="188" customFormat="1" ht="15.8" customHeight="1">
      <c r="A54" s="260">
        <f t="shared" si="6"/>
        <v>29</v>
      </c>
      <c r="B54" s="215" t="s">
        <v>117</v>
      </c>
      <c r="C54" s="199" t="s">
        <v>1</v>
      </c>
      <c r="D54" s="249">
        <f>30+30</f>
        <v>60</v>
      </c>
      <c r="E54" s="243"/>
      <c r="F54" s="198">
        <f t="shared" si="0"/>
        <v>0</v>
      </c>
    </row>
    <row r="55" spans="1:6" s="188" customFormat="1" ht="15.8" customHeight="1">
      <c r="A55" s="260">
        <f t="shared" si="6"/>
        <v>30</v>
      </c>
      <c r="B55" s="215" t="s">
        <v>118</v>
      </c>
      <c r="C55" s="199" t="s">
        <v>1</v>
      </c>
      <c r="D55" s="249">
        <f>28+28</f>
        <v>56</v>
      </c>
      <c r="E55" s="243"/>
      <c r="F55" s="198">
        <f t="shared" si="0"/>
        <v>0</v>
      </c>
    </row>
    <row r="56" spans="1:6" s="188" customFormat="1" ht="15.8" customHeight="1">
      <c r="A56" s="260">
        <f t="shared" si="6"/>
        <v>31</v>
      </c>
      <c r="B56" s="215" t="s">
        <v>119</v>
      </c>
      <c r="C56" s="199" t="s">
        <v>1</v>
      </c>
      <c r="D56" s="249">
        <f>54+54</f>
        <v>108</v>
      </c>
      <c r="E56" s="243"/>
      <c r="F56" s="198">
        <f t="shared" si="0"/>
        <v>0</v>
      </c>
    </row>
    <row r="57" spans="1:6" s="188" customFormat="1" ht="15.8" customHeight="1">
      <c r="A57" s="260">
        <f t="shared" si="6"/>
        <v>32</v>
      </c>
      <c r="B57" s="215" t="s">
        <v>120</v>
      </c>
      <c r="C57" s="199" t="s">
        <v>1</v>
      </c>
      <c r="D57" s="249">
        <f>47+47</f>
        <v>94</v>
      </c>
      <c r="E57" s="243"/>
      <c r="F57" s="198">
        <f t="shared" si="0"/>
        <v>0</v>
      </c>
    </row>
    <row r="58" spans="1:6" s="188" customFormat="1" ht="15.8" customHeight="1">
      <c r="A58" s="260">
        <f t="shared" si="6"/>
        <v>33</v>
      </c>
      <c r="B58" s="215" t="s">
        <v>121</v>
      </c>
      <c r="C58" s="199" t="s">
        <v>1</v>
      </c>
      <c r="D58" s="249">
        <f>20+20</f>
        <v>40</v>
      </c>
      <c r="E58" s="243"/>
      <c r="F58" s="198">
        <f t="shared" si="0"/>
        <v>0</v>
      </c>
    </row>
    <row r="59" spans="1:6" s="188" customFormat="1" ht="15.8" customHeight="1">
      <c r="A59" s="260">
        <f t="shared" si="6"/>
        <v>34</v>
      </c>
      <c r="B59" s="215" t="s">
        <v>122</v>
      </c>
      <c r="C59" s="199" t="s">
        <v>1</v>
      </c>
      <c r="D59" s="249">
        <f>109+109</f>
        <v>218</v>
      </c>
      <c r="E59" s="240"/>
      <c r="F59" s="198">
        <f t="shared" si="0"/>
        <v>0</v>
      </c>
    </row>
    <row r="60" spans="1:6" s="188" customFormat="1" ht="15.8" customHeight="1">
      <c r="A60" s="260"/>
      <c r="B60" s="215"/>
      <c r="C60" s="199"/>
      <c r="D60" s="249"/>
      <c r="E60" s="240"/>
      <c r="F60" s="198">
        <f t="shared" si="0"/>
        <v>0</v>
      </c>
    </row>
    <row r="61" spans="1:6" s="188" customFormat="1" ht="15.8" customHeight="1">
      <c r="A61" s="260"/>
      <c r="B61" s="213" t="s">
        <v>716</v>
      </c>
      <c r="C61" s="199"/>
      <c r="D61" s="249">
        <v>0</v>
      </c>
      <c r="E61" s="240"/>
      <c r="F61" s="198">
        <f t="shared" si="0"/>
        <v>0</v>
      </c>
    </row>
    <row r="62" spans="1:6" s="188" customFormat="1" ht="15.8" customHeight="1">
      <c r="A62" s="260">
        <f>+A59+1</f>
        <v>35</v>
      </c>
      <c r="B62" s="215" t="s">
        <v>770</v>
      </c>
      <c r="C62" s="199" t="s">
        <v>1</v>
      </c>
      <c r="D62" s="249">
        <v>42</v>
      </c>
      <c r="E62" s="240"/>
      <c r="F62" s="198">
        <f t="shared" si="0"/>
        <v>0</v>
      </c>
    </row>
    <row r="63" spans="1:6" s="188" customFormat="1" ht="15.8" customHeight="1">
      <c r="A63" s="260">
        <f t="shared" ref="A63:A65" si="7">+A62+1</f>
        <v>36</v>
      </c>
      <c r="B63" s="215" t="s">
        <v>771</v>
      </c>
      <c r="C63" s="199" t="s">
        <v>1</v>
      </c>
      <c r="D63" s="249">
        <v>4</v>
      </c>
      <c r="E63" s="240"/>
      <c r="F63" s="198">
        <f t="shared" si="0"/>
        <v>0</v>
      </c>
    </row>
    <row r="64" spans="1:6" s="188" customFormat="1" ht="15.8" customHeight="1">
      <c r="A64" s="260">
        <f t="shared" si="7"/>
        <v>37</v>
      </c>
      <c r="B64" s="215" t="s">
        <v>772</v>
      </c>
      <c r="C64" s="199" t="s">
        <v>1</v>
      </c>
      <c r="D64" s="249">
        <v>2</v>
      </c>
      <c r="E64" s="240"/>
      <c r="F64" s="198">
        <f t="shared" si="0"/>
        <v>0</v>
      </c>
    </row>
    <row r="65" spans="1:7" s="188" customFormat="1" ht="15.8" customHeight="1">
      <c r="A65" s="260">
        <f t="shared" si="7"/>
        <v>38</v>
      </c>
      <c r="B65" s="215" t="s">
        <v>773</v>
      </c>
      <c r="C65" s="199" t="s">
        <v>1</v>
      </c>
      <c r="D65" s="249">
        <v>2</v>
      </c>
      <c r="E65" s="240"/>
      <c r="F65" s="198">
        <f t="shared" si="0"/>
        <v>0</v>
      </c>
    </row>
    <row r="66" spans="1:7" s="189" customFormat="1" ht="15.8" customHeight="1">
      <c r="A66" s="260"/>
      <c r="B66" s="216"/>
      <c r="C66" s="199"/>
      <c r="D66" s="249">
        <v>0</v>
      </c>
      <c r="E66" s="240"/>
      <c r="F66" s="198">
        <f t="shared" si="0"/>
        <v>0</v>
      </c>
      <c r="G66" s="188"/>
    </row>
    <row r="67" spans="1:7" s="188" customFormat="1" ht="15.8" customHeight="1">
      <c r="A67" s="260"/>
      <c r="B67" s="213" t="s">
        <v>715</v>
      </c>
      <c r="C67" s="199"/>
      <c r="D67" s="249">
        <v>0</v>
      </c>
      <c r="E67" s="240"/>
      <c r="F67" s="198">
        <f t="shared" si="0"/>
        <v>0</v>
      </c>
    </row>
    <row r="68" spans="1:7" s="188" customFormat="1" ht="15.8" customHeight="1">
      <c r="A68" s="260">
        <f>+A65+1</f>
        <v>39</v>
      </c>
      <c r="B68" s="215" t="s">
        <v>774</v>
      </c>
      <c r="C68" s="199" t="s">
        <v>1</v>
      </c>
      <c r="D68" s="249">
        <v>4</v>
      </c>
      <c r="E68" s="240"/>
      <c r="F68" s="198">
        <f t="shared" si="0"/>
        <v>0</v>
      </c>
    </row>
    <row r="69" spans="1:7" s="188" customFormat="1" ht="15.8" customHeight="1">
      <c r="A69" s="260">
        <f t="shared" ref="A69" si="8">+A68+1</f>
        <v>40</v>
      </c>
      <c r="B69" s="215" t="s">
        <v>775</v>
      </c>
      <c r="C69" s="199" t="s">
        <v>1</v>
      </c>
      <c r="D69" s="249">
        <v>30</v>
      </c>
      <c r="E69" s="240"/>
      <c r="F69" s="198">
        <f t="shared" si="0"/>
        <v>0</v>
      </c>
    </row>
    <row r="70" spans="1:7" s="189" customFormat="1" ht="15.8" customHeight="1">
      <c r="A70" s="260"/>
      <c r="B70" s="216"/>
      <c r="C70" s="199"/>
      <c r="D70" s="249">
        <v>0</v>
      </c>
      <c r="E70" s="240"/>
      <c r="F70" s="198">
        <f t="shared" si="0"/>
        <v>0</v>
      </c>
      <c r="G70" s="188"/>
    </row>
    <row r="71" spans="1:7" s="188" customFormat="1" ht="15.8" customHeight="1">
      <c r="A71" s="260">
        <f>+A69+1</f>
        <v>41</v>
      </c>
      <c r="B71" s="213" t="s">
        <v>606</v>
      </c>
      <c r="C71" s="199" t="s">
        <v>1</v>
      </c>
      <c r="D71" s="249">
        <v>30</v>
      </c>
      <c r="E71" s="240"/>
      <c r="F71" s="198">
        <f t="shared" si="0"/>
        <v>0</v>
      </c>
    </row>
    <row r="72" spans="1:7" s="188" customFormat="1" ht="15.8" customHeight="1">
      <c r="A72" s="260"/>
      <c r="B72" s="216"/>
      <c r="C72" s="199"/>
      <c r="D72" s="249">
        <v>0</v>
      </c>
      <c r="E72" s="240"/>
      <c r="F72" s="198">
        <f t="shared" si="0"/>
        <v>0</v>
      </c>
    </row>
    <row r="73" spans="1:7" s="189" customFormat="1" ht="15.8" customHeight="1">
      <c r="A73" s="260">
        <f>+A71+1</f>
        <v>42</v>
      </c>
      <c r="B73" s="213" t="s">
        <v>666</v>
      </c>
      <c r="C73" s="199" t="s">
        <v>1</v>
      </c>
      <c r="D73" s="249">
        <v>30</v>
      </c>
      <c r="E73" s="240"/>
      <c r="F73" s="198">
        <f t="shared" ref="F73:F136" si="9">D73*E73</f>
        <v>0</v>
      </c>
      <c r="G73" s="188"/>
    </row>
    <row r="74" spans="1:7" s="188" customFormat="1" ht="15.8" customHeight="1">
      <c r="A74" s="260"/>
      <c r="B74" s="216"/>
      <c r="C74" s="199"/>
      <c r="D74" s="249">
        <v>0</v>
      </c>
      <c r="E74" s="240"/>
      <c r="F74" s="198">
        <f t="shared" si="9"/>
        <v>0</v>
      </c>
    </row>
    <row r="75" spans="1:7" s="189" customFormat="1" ht="15.8" customHeight="1">
      <c r="A75" s="260">
        <f>+A73+1</f>
        <v>43</v>
      </c>
      <c r="B75" s="213" t="s">
        <v>669</v>
      </c>
      <c r="C75" s="199" t="s">
        <v>1</v>
      </c>
      <c r="D75" s="249">
        <v>60</v>
      </c>
      <c r="E75" s="240"/>
      <c r="F75" s="198">
        <f t="shared" si="9"/>
        <v>0</v>
      </c>
      <c r="G75" s="188"/>
    </row>
    <row r="76" spans="1:7" s="188" customFormat="1" ht="15.8" customHeight="1">
      <c r="A76" s="260"/>
      <c r="B76" s="216"/>
      <c r="C76" s="199"/>
      <c r="D76" s="249">
        <v>0</v>
      </c>
      <c r="E76" s="240"/>
      <c r="F76" s="198">
        <f t="shared" si="9"/>
        <v>0</v>
      </c>
    </row>
    <row r="77" spans="1:7" s="188" customFormat="1" ht="15.8" customHeight="1">
      <c r="A77" s="260">
        <f>+A75+1</f>
        <v>44</v>
      </c>
      <c r="B77" s="213" t="s">
        <v>605</v>
      </c>
      <c r="C77" s="199" t="s">
        <v>1</v>
      </c>
      <c r="D77" s="249">
        <v>36</v>
      </c>
      <c r="E77" s="240"/>
      <c r="F77" s="198">
        <f t="shared" si="9"/>
        <v>0</v>
      </c>
    </row>
    <row r="78" spans="1:7" s="188" customFormat="1" ht="15.8" customHeight="1">
      <c r="A78" s="260"/>
      <c r="B78" s="216"/>
      <c r="C78" s="199"/>
      <c r="D78" s="249">
        <v>0</v>
      </c>
      <c r="E78" s="240"/>
      <c r="F78" s="198">
        <f t="shared" si="9"/>
        <v>0</v>
      </c>
    </row>
    <row r="79" spans="1:7" s="188" customFormat="1" ht="15.8" customHeight="1">
      <c r="A79" s="261">
        <f>+A77+1</f>
        <v>45</v>
      </c>
      <c r="B79" s="213" t="s">
        <v>670</v>
      </c>
      <c r="C79" s="200" t="s">
        <v>545</v>
      </c>
      <c r="D79" s="249">
        <v>4</v>
      </c>
      <c r="E79" s="240"/>
      <c r="F79" s="198">
        <f t="shared" si="9"/>
        <v>0</v>
      </c>
      <c r="G79" s="187"/>
    </row>
    <row r="80" spans="1:7" s="188" customFormat="1" ht="15.8" customHeight="1">
      <c r="A80" s="261"/>
      <c r="B80" s="213"/>
      <c r="C80" s="200"/>
      <c r="D80" s="249"/>
      <c r="E80" s="240"/>
      <c r="F80" s="198">
        <f t="shared" si="9"/>
        <v>0</v>
      </c>
      <c r="G80" s="187"/>
    </row>
    <row r="81" spans="1:6" s="188" customFormat="1" ht="15.8" customHeight="1">
      <c r="A81" s="260"/>
      <c r="B81" s="214" t="s">
        <v>776</v>
      </c>
      <c r="C81" s="199"/>
      <c r="D81" s="249">
        <v>0</v>
      </c>
      <c r="E81" s="240"/>
      <c r="F81" s="198">
        <f t="shared" si="9"/>
        <v>0</v>
      </c>
    </row>
    <row r="82" spans="1:6" s="188" customFormat="1" ht="15.8" customHeight="1">
      <c r="A82" s="260"/>
      <c r="B82" s="217" t="s">
        <v>777</v>
      </c>
      <c r="C82" s="199"/>
      <c r="D82" s="249">
        <v>0</v>
      </c>
      <c r="E82" s="240"/>
      <c r="F82" s="198">
        <f t="shared" si="9"/>
        <v>0</v>
      </c>
    </row>
    <row r="83" spans="1:6" s="188" customFormat="1" ht="15.8" customHeight="1">
      <c r="A83" s="260">
        <f>+A79+1</f>
        <v>46</v>
      </c>
      <c r="B83" s="218" t="s">
        <v>123</v>
      </c>
      <c r="C83" s="199" t="s">
        <v>4</v>
      </c>
      <c r="D83" s="249">
        <v>500</v>
      </c>
      <c r="E83" s="240"/>
      <c r="F83" s="198">
        <f t="shared" si="9"/>
        <v>0</v>
      </c>
    </row>
    <row r="84" spans="1:6" s="188" customFormat="1" ht="15.8" customHeight="1">
      <c r="A84" s="260">
        <f>+A83+1</f>
        <v>47</v>
      </c>
      <c r="B84" s="218" t="s">
        <v>124</v>
      </c>
      <c r="C84" s="199" t="s">
        <v>4</v>
      </c>
      <c r="D84" s="249">
        <v>500</v>
      </c>
      <c r="E84" s="240"/>
      <c r="F84" s="198">
        <f t="shared" si="9"/>
        <v>0</v>
      </c>
    </row>
    <row r="85" spans="1:6" s="188" customFormat="1" ht="15.8" customHeight="1">
      <c r="A85" s="260">
        <f t="shared" ref="A85:A89" si="10">+A84+1</f>
        <v>48</v>
      </c>
      <c r="B85" s="218" t="s">
        <v>125</v>
      </c>
      <c r="C85" s="199" t="s">
        <v>4</v>
      </c>
      <c r="D85" s="249">
        <v>1180</v>
      </c>
      <c r="E85" s="240"/>
      <c r="F85" s="198">
        <f t="shared" si="9"/>
        <v>0</v>
      </c>
    </row>
    <row r="86" spans="1:6" s="188" customFormat="1" ht="15.8" customHeight="1">
      <c r="A86" s="260">
        <f t="shared" si="10"/>
        <v>49</v>
      </c>
      <c r="B86" s="218" t="s">
        <v>126</v>
      </c>
      <c r="C86" s="199" t="s">
        <v>4</v>
      </c>
      <c r="D86" s="249">
        <v>1310</v>
      </c>
      <c r="E86" s="240"/>
      <c r="F86" s="198">
        <f t="shared" si="9"/>
        <v>0</v>
      </c>
    </row>
    <row r="87" spans="1:6" s="188" customFormat="1" ht="15.8" customHeight="1">
      <c r="A87" s="260">
        <f t="shared" si="10"/>
        <v>50</v>
      </c>
      <c r="B87" s="218" t="s">
        <v>127</v>
      </c>
      <c r="C87" s="199" t="s">
        <v>4</v>
      </c>
      <c r="D87" s="249">
        <v>3410</v>
      </c>
      <c r="E87" s="240"/>
      <c r="F87" s="198">
        <f t="shared" si="9"/>
        <v>0</v>
      </c>
    </row>
    <row r="88" spans="1:6" s="188" customFormat="1" ht="15.8" customHeight="1">
      <c r="A88" s="260">
        <f t="shared" si="10"/>
        <v>51</v>
      </c>
      <c r="B88" s="218" t="s">
        <v>128</v>
      </c>
      <c r="C88" s="199" t="s">
        <v>4</v>
      </c>
      <c r="D88" s="249">
        <v>2880</v>
      </c>
      <c r="E88" s="240"/>
      <c r="F88" s="198">
        <f t="shared" si="9"/>
        <v>0</v>
      </c>
    </row>
    <row r="89" spans="1:6" s="188" customFormat="1" ht="15.8" customHeight="1">
      <c r="A89" s="260">
        <f t="shared" si="10"/>
        <v>52</v>
      </c>
      <c r="B89" s="218" t="s">
        <v>650</v>
      </c>
      <c r="C89" s="199" t="s">
        <v>4</v>
      </c>
      <c r="D89" s="249">
        <v>1680</v>
      </c>
      <c r="E89" s="240"/>
      <c r="F89" s="198">
        <f t="shared" si="9"/>
        <v>0</v>
      </c>
    </row>
    <row r="90" spans="1:6" s="188" customFormat="1" ht="15.8" customHeight="1">
      <c r="A90" s="260"/>
      <c r="B90" s="216"/>
      <c r="C90" s="199"/>
      <c r="D90" s="249">
        <v>0</v>
      </c>
      <c r="E90" s="240"/>
      <c r="F90" s="198">
        <f t="shared" si="9"/>
        <v>0</v>
      </c>
    </row>
    <row r="91" spans="1:6" s="188" customFormat="1" ht="15.8" customHeight="1">
      <c r="A91" s="260"/>
      <c r="B91" s="217" t="s">
        <v>778</v>
      </c>
      <c r="C91" s="199"/>
      <c r="D91" s="249">
        <v>0</v>
      </c>
      <c r="E91" s="240"/>
      <c r="F91" s="198">
        <f t="shared" si="9"/>
        <v>0</v>
      </c>
    </row>
    <row r="92" spans="1:6" s="188" customFormat="1" ht="15.8" customHeight="1">
      <c r="A92" s="260">
        <f>+A89+1</f>
        <v>53</v>
      </c>
      <c r="B92" s="218" t="s">
        <v>239</v>
      </c>
      <c r="C92" s="199" t="s">
        <v>4</v>
      </c>
      <c r="D92" s="249">
        <v>1500</v>
      </c>
      <c r="E92" s="240"/>
      <c r="F92" s="198">
        <f t="shared" si="9"/>
        <v>0</v>
      </c>
    </row>
    <row r="93" spans="1:6" s="188" customFormat="1" ht="15.8" customHeight="1">
      <c r="A93" s="260">
        <f>+A92+1</f>
        <v>54</v>
      </c>
      <c r="B93" s="218" t="s">
        <v>123</v>
      </c>
      <c r="C93" s="199" t="s">
        <v>4</v>
      </c>
      <c r="D93" s="249">
        <v>150</v>
      </c>
      <c r="E93" s="240"/>
      <c r="F93" s="198">
        <f t="shared" si="9"/>
        <v>0</v>
      </c>
    </row>
    <row r="94" spans="1:6" s="188" customFormat="1" ht="15.8" customHeight="1">
      <c r="A94" s="260">
        <f t="shared" ref="A94:A96" si="11">+A93+1</f>
        <v>55</v>
      </c>
      <c r="B94" s="218" t="s">
        <v>671</v>
      </c>
      <c r="C94" s="199" t="s">
        <v>4</v>
      </c>
      <c r="D94" s="249">
        <v>500</v>
      </c>
      <c r="E94" s="240"/>
      <c r="F94" s="198">
        <f t="shared" si="9"/>
        <v>0</v>
      </c>
    </row>
    <row r="95" spans="1:6" s="188" customFormat="1" ht="15.8" customHeight="1">
      <c r="A95" s="260">
        <f t="shared" si="11"/>
        <v>56</v>
      </c>
      <c r="B95" s="218" t="s">
        <v>126</v>
      </c>
      <c r="C95" s="199" t="s">
        <v>4</v>
      </c>
      <c r="D95" s="249">
        <v>350</v>
      </c>
      <c r="E95" s="240"/>
      <c r="F95" s="198">
        <f t="shared" si="9"/>
        <v>0</v>
      </c>
    </row>
    <row r="96" spans="1:6" s="188" customFormat="1" ht="15.8" customHeight="1">
      <c r="A96" s="260">
        <f t="shared" si="11"/>
        <v>57</v>
      </c>
      <c r="B96" s="218" t="s">
        <v>658</v>
      </c>
      <c r="C96" s="199" t="s">
        <v>4</v>
      </c>
      <c r="D96" s="249">
        <v>500</v>
      </c>
      <c r="E96" s="240"/>
      <c r="F96" s="198">
        <f t="shared" si="9"/>
        <v>0</v>
      </c>
    </row>
    <row r="97" spans="1:6" s="188" customFormat="1" ht="15.8" customHeight="1">
      <c r="A97" s="260"/>
      <c r="B97" s="215"/>
      <c r="C97" s="199"/>
      <c r="D97" s="249">
        <v>0</v>
      </c>
      <c r="E97" s="240"/>
      <c r="F97" s="198">
        <f t="shared" si="9"/>
        <v>0</v>
      </c>
    </row>
    <row r="98" spans="1:6" s="188" customFormat="1" ht="15.8" customHeight="1">
      <c r="A98" s="260"/>
      <c r="B98" s="217" t="s">
        <v>130</v>
      </c>
      <c r="C98" s="199"/>
      <c r="D98" s="249">
        <v>0</v>
      </c>
      <c r="E98" s="240"/>
      <c r="F98" s="198">
        <f t="shared" si="9"/>
        <v>0</v>
      </c>
    </row>
    <row r="99" spans="1:6" s="188" customFormat="1" ht="15.8" customHeight="1">
      <c r="A99" s="260">
        <f>+A96+1</f>
        <v>58</v>
      </c>
      <c r="B99" s="218" t="s">
        <v>581</v>
      </c>
      <c r="C99" s="199" t="s">
        <v>1</v>
      </c>
      <c r="D99" s="249">
        <v>15</v>
      </c>
      <c r="E99" s="240"/>
      <c r="F99" s="198">
        <f t="shared" si="9"/>
        <v>0</v>
      </c>
    </row>
    <row r="100" spans="1:6" s="188" customFormat="1" ht="15.8" customHeight="1">
      <c r="A100" s="260">
        <f>+A99+1</f>
        <v>59</v>
      </c>
      <c r="B100" s="218" t="s">
        <v>126</v>
      </c>
      <c r="C100" s="199" t="s">
        <v>1</v>
      </c>
      <c r="D100" s="249">
        <v>70</v>
      </c>
      <c r="E100" s="240"/>
      <c r="F100" s="198">
        <f t="shared" si="9"/>
        <v>0</v>
      </c>
    </row>
    <row r="101" spans="1:6" s="188" customFormat="1" ht="15.8" customHeight="1">
      <c r="A101" s="260">
        <f>+A100+1</f>
        <v>60</v>
      </c>
      <c r="B101" s="218" t="s">
        <v>129</v>
      </c>
      <c r="C101" s="199" t="s">
        <v>1</v>
      </c>
      <c r="D101" s="249">
        <v>10</v>
      </c>
      <c r="E101" s="240"/>
      <c r="F101" s="198">
        <f t="shared" si="9"/>
        <v>0</v>
      </c>
    </row>
    <row r="102" spans="1:6" s="188" customFormat="1" ht="15.8" customHeight="1">
      <c r="A102" s="260"/>
      <c r="B102" s="216"/>
      <c r="C102" s="199"/>
      <c r="D102" s="249">
        <v>0</v>
      </c>
      <c r="E102" s="240"/>
      <c r="F102" s="198">
        <f t="shared" si="9"/>
        <v>0</v>
      </c>
    </row>
    <row r="103" spans="1:6" s="188" customFormat="1" ht="15.8" customHeight="1">
      <c r="A103" s="260">
        <f>+A101+1</f>
        <v>61</v>
      </c>
      <c r="B103" s="217" t="s">
        <v>672</v>
      </c>
      <c r="C103" s="199" t="s">
        <v>1</v>
      </c>
      <c r="D103" s="249">
        <v>20</v>
      </c>
      <c r="E103" s="240"/>
      <c r="F103" s="198">
        <f t="shared" si="9"/>
        <v>0</v>
      </c>
    </row>
    <row r="104" spans="1:6" s="188" customFormat="1" ht="15.8" customHeight="1">
      <c r="A104" s="260"/>
      <c r="B104" s="216"/>
      <c r="C104" s="199"/>
      <c r="D104" s="249"/>
      <c r="E104" s="240"/>
      <c r="F104" s="198">
        <f t="shared" si="9"/>
        <v>0</v>
      </c>
    </row>
    <row r="105" spans="1:6" s="188" customFormat="1" ht="15.8" customHeight="1">
      <c r="A105" s="260">
        <f>+A103+1</f>
        <v>62</v>
      </c>
      <c r="B105" s="217" t="s">
        <v>673</v>
      </c>
      <c r="C105" s="199" t="s">
        <v>1</v>
      </c>
      <c r="D105" s="249">
        <v>50</v>
      </c>
      <c r="E105" s="240"/>
      <c r="F105" s="198">
        <f t="shared" si="9"/>
        <v>0</v>
      </c>
    </row>
    <row r="106" spans="1:6" s="188" customFormat="1" ht="15.8" customHeight="1">
      <c r="A106" s="260"/>
      <c r="B106" s="216"/>
      <c r="C106" s="199"/>
      <c r="D106" s="249"/>
      <c r="E106" s="240"/>
      <c r="F106" s="198">
        <f t="shared" si="9"/>
        <v>0</v>
      </c>
    </row>
    <row r="107" spans="1:6" s="188" customFormat="1" ht="15.8" customHeight="1">
      <c r="A107" s="260"/>
      <c r="B107" s="217" t="s">
        <v>779</v>
      </c>
      <c r="C107" s="199"/>
      <c r="D107" s="249"/>
      <c r="E107" s="240"/>
      <c r="F107" s="198">
        <f t="shared" si="9"/>
        <v>0</v>
      </c>
    </row>
    <row r="108" spans="1:6" s="188" customFormat="1" ht="15.8" customHeight="1">
      <c r="A108" s="260">
        <f>+A105+1</f>
        <v>63</v>
      </c>
      <c r="B108" s="217" t="s">
        <v>780</v>
      </c>
      <c r="C108" s="199" t="s">
        <v>1</v>
      </c>
      <c r="D108" s="249">
        <v>20</v>
      </c>
      <c r="E108" s="240"/>
      <c r="F108" s="198">
        <f t="shared" si="9"/>
        <v>0</v>
      </c>
    </row>
    <row r="109" spans="1:6" s="188" customFormat="1" ht="15.8" customHeight="1">
      <c r="A109" s="260"/>
      <c r="B109" s="216"/>
      <c r="C109" s="199"/>
      <c r="D109" s="249">
        <v>0</v>
      </c>
      <c r="E109" s="240"/>
      <c r="F109" s="198">
        <f t="shared" si="9"/>
        <v>0</v>
      </c>
    </row>
    <row r="110" spans="1:6" s="188" customFormat="1" ht="15.8" customHeight="1">
      <c r="A110" s="260">
        <f>+A108+1</f>
        <v>64</v>
      </c>
      <c r="B110" s="217" t="s">
        <v>781</v>
      </c>
      <c r="C110" s="199" t="s">
        <v>1</v>
      </c>
      <c r="D110" s="249">
        <v>30</v>
      </c>
      <c r="E110" s="240"/>
      <c r="F110" s="198">
        <f t="shared" si="9"/>
        <v>0</v>
      </c>
    </row>
    <row r="111" spans="1:6" s="188" customFormat="1" ht="15.8" customHeight="1">
      <c r="A111" s="260"/>
      <c r="B111" s="216"/>
      <c r="C111" s="199"/>
      <c r="D111" s="249">
        <v>0</v>
      </c>
      <c r="E111" s="240"/>
      <c r="F111" s="198">
        <f t="shared" si="9"/>
        <v>0</v>
      </c>
    </row>
    <row r="112" spans="1:6" s="188" customFormat="1" ht="15.8" customHeight="1">
      <c r="A112" s="260">
        <f>+A110+1</f>
        <v>65</v>
      </c>
      <c r="B112" s="217" t="s">
        <v>782</v>
      </c>
      <c r="C112" s="199" t="s">
        <v>1</v>
      </c>
      <c r="D112" s="249">
        <v>15</v>
      </c>
      <c r="E112" s="240"/>
      <c r="F112" s="198">
        <f t="shared" si="9"/>
        <v>0</v>
      </c>
    </row>
    <row r="113" spans="1:6" s="188" customFormat="1" ht="15.8" customHeight="1">
      <c r="A113" s="260"/>
      <c r="B113" s="216"/>
      <c r="C113" s="199"/>
      <c r="D113" s="249">
        <v>0</v>
      </c>
      <c r="E113" s="240"/>
      <c r="F113" s="198">
        <f t="shared" si="9"/>
        <v>0</v>
      </c>
    </row>
    <row r="114" spans="1:6" s="188" customFormat="1" ht="15.8" customHeight="1">
      <c r="A114" s="260">
        <f>+A112+1</f>
        <v>66</v>
      </c>
      <c r="B114" s="217" t="s">
        <v>783</v>
      </c>
      <c r="C114" s="199" t="s">
        <v>1</v>
      </c>
      <c r="D114" s="249">
        <v>15</v>
      </c>
      <c r="E114" s="240"/>
      <c r="F114" s="198">
        <f t="shared" si="9"/>
        <v>0</v>
      </c>
    </row>
    <row r="115" spans="1:6" s="188" customFormat="1" ht="15.8" customHeight="1">
      <c r="A115" s="260"/>
      <c r="B115" s="216"/>
      <c r="C115" s="199"/>
      <c r="D115" s="249">
        <v>0</v>
      </c>
      <c r="E115" s="240"/>
      <c r="F115" s="198">
        <f t="shared" si="9"/>
        <v>0</v>
      </c>
    </row>
    <row r="116" spans="1:6" s="188" customFormat="1" ht="15.8" customHeight="1">
      <c r="A116" s="260">
        <f>A114+1</f>
        <v>67</v>
      </c>
      <c r="B116" s="217" t="s">
        <v>674</v>
      </c>
      <c r="C116" s="199" t="s">
        <v>659</v>
      </c>
      <c r="D116" s="249">
        <v>150</v>
      </c>
      <c r="E116" s="240"/>
      <c r="F116" s="198">
        <f t="shared" si="9"/>
        <v>0</v>
      </c>
    </row>
    <row r="117" spans="1:6" s="188" customFormat="1" ht="15.8" customHeight="1">
      <c r="A117" s="260"/>
      <c r="B117" s="216"/>
      <c r="C117" s="199"/>
      <c r="D117" s="249">
        <v>0</v>
      </c>
      <c r="E117" s="240"/>
      <c r="F117" s="198">
        <f t="shared" si="9"/>
        <v>0</v>
      </c>
    </row>
    <row r="118" spans="1:6" s="188" customFormat="1" ht="15.8" customHeight="1">
      <c r="A118" s="260">
        <f t="shared" ref="A118" si="12">+A116+1</f>
        <v>68</v>
      </c>
      <c r="B118" s="217" t="s">
        <v>607</v>
      </c>
      <c r="C118" s="199" t="s">
        <v>1</v>
      </c>
      <c r="D118" s="249">
        <v>60</v>
      </c>
      <c r="E118" s="240"/>
      <c r="F118" s="198">
        <f t="shared" si="9"/>
        <v>0</v>
      </c>
    </row>
    <row r="119" spans="1:6" s="188" customFormat="1" ht="15.8" customHeight="1">
      <c r="A119" s="260"/>
      <c r="B119" s="216"/>
      <c r="C119" s="199"/>
      <c r="D119" s="249">
        <v>0</v>
      </c>
      <c r="E119" s="240"/>
      <c r="F119" s="198">
        <f t="shared" si="9"/>
        <v>0</v>
      </c>
    </row>
    <row r="120" spans="1:6" s="188" customFormat="1" ht="15.8" customHeight="1">
      <c r="A120" s="260">
        <f t="shared" ref="A120" si="13">+A118+1</f>
        <v>69</v>
      </c>
      <c r="B120" s="217" t="s">
        <v>131</v>
      </c>
      <c r="C120" s="199" t="s">
        <v>1</v>
      </c>
      <c r="D120" s="249">
        <v>55</v>
      </c>
      <c r="E120" s="240"/>
      <c r="F120" s="198">
        <f t="shared" si="9"/>
        <v>0</v>
      </c>
    </row>
    <row r="121" spans="1:6" s="188" customFormat="1" ht="15.8" customHeight="1">
      <c r="A121" s="260"/>
      <c r="B121" s="216"/>
      <c r="C121" s="199"/>
      <c r="D121" s="249">
        <v>0</v>
      </c>
      <c r="E121" s="240"/>
      <c r="F121" s="198">
        <f t="shared" si="9"/>
        <v>0</v>
      </c>
    </row>
    <row r="122" spans="1:6" s="188" customFormat="1" ht="15.8" customHeight="1">
      <c r="A122" s="260"/>
      <c r="B122" s="217" t="s">
        <v>717</v>
      </c>
      <c r="C122" s="199"/>
      <c r="D122" s="249">
        <v>0</v>
      </c>
      <c r="E122" s="240"/>
      <c r="F122" s="198">
        <f t="shared" si="9"/>
        <v>0</v>
      </c>
    </row>
    <row r="123" spans="1:6" s="188" customFormat="1" ht="15.8" customHeight="1">
      <c r="A123" s="260">
        <f>+A120+1</f>
        <v>70</v>
      </c>
      <c r="B123" s="218" t="s">
        <v>760</v>
      </c>
      <c r="C123" s="199" t="s">
        <v>1</v>
      </c>
      <c r="D123" s="249">
        <v>2</v>
      </c>
      <c r="E123" s="240"/>
      <c r="F123" s="198">
        <f t="shared" si="9"/>
        <v>0</v>
      </c>
    </row>
    <row r="124" spans="1:6" s="188" customFormat="1" ht="15.8" customHeight="1">
      <c r="A124" s="260">
        <f>+A123+1</f>
        <v>71</v>
      </c>
      <c r="B124" s="218" t="s">
        <v>756</v>
      </c>
      <c r="C124" s="199" t="s">
        <v>1</v>
      </c>
      <c r="D124" s="249">
        <v>1</v>
      </c>
      <c r="E124" s="240"/>
      <c r="F124" s="198">
        <f t="shared" si="9"/>
        <v>0</v>
      </c>
    </row>
    <row r="125" spans="1:6" s="188" customFormat="1" ht="15.8" customHeight="1">
      <c r="A125" s="260">
        <f t="shared" ref="A125:A127" si="14">+A124+1</f>
        <v>72</v>
      </c>
      <c r="B125" s="218" t="s">
        <v>755</v>
      </c>
      <c r="C125" s="199" t="s">
        <v>1</v>
      </c>
      <c r="D125" s="249">
        <v>1</v>
      </c>
      <c r="E125" s="240"/>
      <c r="F125" s="198">
        <f t="shared" si="9"/>
        <v>0</v>
      </c>
    </row>
    <row r="126" spans="1:6" s="188" customFormat="1" ht="15.8" customHeight="1">
      <c r="A126" s="260">
        <f t="shared" si="14"/>
        <v>73</v>
      </c>
      <c r="B126" s="218" t="s">
        <v>757</v>
      </c>
      <c r="C126" s="199" t="s">
        <v>1</v>
      </c>
      <c r="D126" s="249">
        <v>1</v>
      </c>
      <c r="E126" s="240"/>
      <c r="F126" s="198">
        <f t="shared" si="9"/>
        <v>0</v>
      </c>
    </row>
    <row r="127" spans="1:6" s="188" customFormat="1" ht="15.8" customHeight="1">
      <c r="A127" s="260">
        <f t="shared" si="14"/>
        <v>74</v>
      </c>
      <c r="B127" s="218" t="s">
        <v>758</v>
      </c>
      <c r="C127" s="199" t="s">
        <v>1</v>
      </c>
      <c r="D127" s="249">
        <v>1</v>
      </c>
      <c r="E127" s="240"/>
      <c r="F127" s="198">
        <f t="shared" si="9"/>
        <v>0</v>
      </c>
    </row>
    <row r="128" spans="1:6" s="188" customFormat="1" ht="15.8" customHeight="1">
      <c r="A128" s="260"/>
      <c r="B128" s="216"/>
      <c r="C128" s="199"/>
      <c r="D128" s="249">
        <v>0</v>
      </c>
      <c r="E128" s="240"/>
      <c r="F128" s="198">
        <f t="shared" si="9"/>
        <v>0</v>
      </c>
    </row>
    <row r="129" spans="1:6" s="188" customFormat="1" ht="15.8" customHeight="1">
      <c r="A129" s="260"/>
      <c r="B129" s="217" t="s">
        <v>784</v>
      </c>
      <c r="C129" s="199"/>
      <c r="D129" s="249">
        <v>0</v>
      </c>
      <c r="E129" s="240"/>
      <c r="F129" s="198">
        <f t="shared" si="9"/>
        <v>0</v>
      </c>
    </row>
    <row r="130" spans="1:6" s="188" customFormat="1" ht="15.8" customHeight="1">
      <c r="A130" s="260">
        <f>+A127+1</f>
        <v>75</v>
      </c>
      <c r="B130" s="218" t="s">
        <v>761</v>
      </c>
      <c r="C130" s="199" t="s">
        <v>1</v>
      </c>
      <c r="D130" s="249">
        <v>3</v>
      </c>
      <c r="E130" s="240"/>
      <c r="F130" s="198">
        <f t="shared" si="9"/>
        <v>0</v>
      </c>
    </row>
    <row r="131" spans="1:6" s="188" customFormat="1" ht="15.8" customHeight="1">
      <c r="A131" s="260"/>
      <c r="B131" s="216"/>
      <c r="C131" s="199"/>
      <c r="D131" s="249"/>
      <c r="E131" s="240"/>
      <c r="F131" s="198">
        <f t="shared" si="9"/>
        <v>0</v>
      </c>
    </row>
    <row r="132" spans="1:6" s="188" customFormat="1" ht="15.8" customHeight="1">
      <c r="A132" s="260"/>
      <c r="B132" s="217" t="s">
        <v>785</v>
      </c>
      <c r="C132" s="199"/>
      <c r="D132" s="249">
        <v>0</v>
      </c>
      <c r="E132" s="240"/>
      <c r="F132" s="198">
        <f t="shared" si="9"/>
        <v>0</v>
      </c>
    </row>
    <row r="133" spans="1:6" s="188" customFormat="1" ht="15.8" customHeight="1">
      <c r="A133" s="260">
        <f>+A130+1</f>
        <v>76</v>
      </c>
      <c r="B133" s="218" t="s">
        <v>651</v>
      </c>
      <c r="C133" s="199" t="s">
        <v>1</v>
      </c>
      <c r="D133" s="249">
        <v>2</v>
      </c>
      <c r="E133" s="240"/>
      <c r="F133" s="198">
        <f t="shared" si="9"/>
        <v>0</v>
      </c>
    </row>
    <row r="134" spans="1:6" s="188" customFormat="1" ht="15.8" customHeight="1">
      <c r="A134" s="260"/>
      <c r="B134" s="216"/>
      <c r="C134" s="199"/>
      <c r="D134" s="249"/>
      <c r="E134" s="240"/>
      <c r="F134" s="198">
        <f t="shared" si="9"/>
        <v>0</v>
      </c>
    </row>
    <row r="135" spans="1:6" s="188" customFormat="1" ht="16.3">
      <c r="A135" s="260">
        <f>+A133+1</f>
        <v>77</v>
      </c>
      <c r="B135" s="217" t="s">
        <v>718</v>
      </c>
      <c r="C135" s="199" t="s">
        <v>4</v>
      </c>
      <c r="D135" s="249">
        <v>500</v>
      </c>
      <c r="E135" s="240"/>
      <c r="F135" s="198">
        <f t="shared" si="9"/>
        <v>0</v>
      </c>
    </row>
    <row r="136" spans="1:6" s="188" customFormat="1" ht="15.45" customHeight="1">
      <c r="A136" s="260"/>
      <c r="B136" s="219"/>
      <c r="C136" s="199"/>
      <c r="D136" s="249">
        <v>0</v>
      </c>
      <c r="E136" s="240"/>
      <c r="F136" s="198">
        <f t="shared" si="9"/>
        <v>0</v>
      </c>
    </row>
    <row r="137" spans="1:6" s="188" customFormat="1" ht="32.6">
      <c r="A137" s="260">
        <f>+A135+1</f>
        <v>78</v>
      </c>
      <c r="B137" s="217" t="s">
        <v>744</v>
      </c>
      <c r="C137" s="199" t="s">
        <v>1</v>
      </c>
      <c r="D137" s="249">
        <v>55</v>
      </c>
      <c r="E137" s="240"/>
      <c r="F137" s="198">
        <f t="shared" ref="F137:F200" si="15">D137*E137</f>
        <v>0</v>
      </c>
    </row>
    <row r="138" spans="1:6" s="188" customFormat="1" ht="15.45" customHeight="1">
      <c r="A138" s="260"/>
      <c r="B138" s="217"/>
      <c r="C138" s="199"/>
      <c r="D138" s="249">
        <v>0</v>
      </c>
      <c r="E138" s="240"/>
      <c r="F138" s="198">
        <f t="shared" si="15"/>
        <v>0</v>
      </c>
    </row>
    <row r="139" spans="1:6" s="188" customFormat="1" ht="16.3">
      <c r="A139" s="260">
        <f>+A137+1</f>
        <v>79</v>
      </c>
      <c r="B139" s="217" t="s">
        <v>762</v>
      </c>
      <c r="C139" s="199" t="s">
        <v>745</v>
      </c>
      <c r="D139" s="249">
        <v>2000</v>
      </c>
      <c r="E139" s="240"/>
      <c r="F139" s="198">
        <f t="shared" si="15"/>
        <v>0</v>
      </c>
    </row>
    <row r="140" spans="1:6" s="188" customFormat="1" ht="15.45" customHeight="1">
      <c r="A140" s="260"/>
      <c r="B140" s="217"/>
      <c r="C140" s="199"/>
      <c r="D140" s="249">
        <v>0</v>
      </c>
      <c r="E140" s="240"/>
      <c r="F140" s="198">
        <f t="shared" si="15"/>
        <v>0</v>
      </c>
    </row>
    <row r="141" spans="1:6" s="188" customFormat="1" ht="15.45" customHeight="1">
      <c r="A141" s="260"/>
      <c r="B141" s="217" t="s">
        <v>918</v>
      </c>
      <c r="C141" s="199"/>
      <c r="D141" s="249"/>
      <c r="E141" s="240"/>
      <c r="F141" s="198">
        <f t="shared" si="15"/>
        <v>0</v>
      </c>
    </row>
    <row r="142" spans="1:6" s="212" customFormat="1" ht="48.9">
      <c r="A142" s="260"/>
      <c r="B142" s="217" t="s">
        <v>786</v>
      </c>
      <c r="C142" s="199"/>
      <c r="D142" s="249"/>
      <c r="E142" s="240"/>
      <c r="F142" s="198">
        <f t="shared" si="15"/>
        <v>0</v>
      </c>
    </row>
    <row r="143" spans="1:6" s="212" customFormat="1" ht="16.3">
      <c r="A143" s="260"/>
      <c r="B143" s="217" t="s">
        <v>787</v>
      </c>
      <c r="C143" s="199"/>
      <c r="D143" s="249"/>
      <c r="E143" s="240"/>
      <c r="F143" s="198">
        <f t="shared" si="15"/>
        <v>0</v>
      </c>
    </row>
    <row r="144" spans="1:6" s="212" customFormat="1" ht="48.9">
      <c r="A144" s="260"/>
      <c r="B144" s="217" t="s">
        <v>788</v>
      </c>
      <c r="C144" s="199"/>
      <c r="D144" s="249"/>
      <c r="E144" s="240"/>
      <c r="F144" s="198">
        <f t="shared" si="15"/>
        <v>0</v>
      </c>
    </row>
    <row r="145" spans="1:6" s="212" customFormat="1" ht="16.3">
      <c r="A145" s="260">
        <f>+A139+1</f>
        <v>80</v>
      </c>
      <c r="B145" s="217" t="s">
        <v>809</v>
      </c>
      <c r="C145" s="199" t="s">
        <v>1</v>
      </c>
      <c r="D145" s="249">
        <v>10</v>
      </c>
      <c r="E145" s="240"/>
      <c r="F145" s="198">
        <f t="shared" si="15"/>
        <v>0</v>
      </c>
    </row>
    <row r="146" spans="1:6" s="212" customFormat="1" ht="16.3">
      <c r="A146" s="260">
        <f>+A145+1</f>
        <v>81</v>
      </c>
      <c r="B146" s="217" t="s">
        <v>810</v>
      </c>
      <c r="C146" s="199" t="s">
        <v>1</v>
      </c>
      <c r="D146" s="249">
        <v>82</v>
      </c>
      <c r="E146" s="240"/>
      <c r="F146" s="198">
        <f t="shared" si="15"/>
        <v>0</v>
      </c>
    </row>
    <row r="147" spans="1:6" s="212" customFormat="1" ht="16.3">
      <c r="A147" s="260">
        <f t="shared" ref="A147:A209" si="16">+A146+1</f>
        <v>82</v>
      </c>
      <c r="B147" s="217" t="s">
        <v>811</v>
      </c>
      <c r="C147" s="199" t="s">
        <v>1</v>
      </c>
      <c r="D147" s="249">
        <v>326</v>
      </c>
      <c r="E147" s="240"/>
      <c r="F147" s="198">
        <f t="shared" si="15"/>
        <v>0</v>
      </c>
    </row>
    <row r="148" spans="1:6" s="212" customFormat="1" ht="16.3">
      <c r="A148" s="260">
        <f t="shared" si="16"/>
        <v>83</v>
      </c>
      <c r="B148" s="217" t="s">
        <v>812</v>
      </c>
      <c r="C148" s="199" t="s">
        <v>1</v>
      </c>
      <c r="D148" s="249">
        <v>163</v>
      </c>
      <c r="E148" s="240"/>
      <c r="F148" s="198">
        <f t="shared" si="15"/>
        <v>0</v>
      </c>
    </row>
    <row r="149" spans="1:6" s="212" customFormat="1" ht="16.3">
      <c r="A149" s="260">
        <f t="shared" si="16"/>
        <v>84</v>
      </c>
      <c r="B149" s="217" t="s">
        <v>813</v>
      </c>
      <c r="C149" s="199" t="s">
        <v>1</v>
      </c>
      <c r="D149" s="249">
        <v>92</v>
      </c>
      <c r="E149" s="240"/>
      <c r="F149" s="198">
        <f t="shared" si="15"/>
        <v>0</v>
      </c>
    </row>
    <row r="150" spans="1:6" s="212" customFormat="1" ht="16.3">
      <c r="A150" s="260">
        <f t="shared" si="16"/>
        <v>85</v>
      </c>
      <c r="B150" s="217" t="s">
        <v>814</v>
      </c>
      <c r="C150" s="199" t="s">
        <v>1</v>
      </c>
      <c r="D150" s="249">
        <v>50</v>
      </c>
      <c r="E150" s="240"/>
      <c r="F150" s="198">
        <f t="shared" si="15"/>
        <v>0</v>
      </c>
    </row>
    <row r="151" spans="1:6" s="212" customFormat="1" ht="16.3">
      <c r="A151" s="260">
        <f t="shared" si="16"/>
        <v>86</v>
      </c>
      <c r="B151" s="217" t="s">
        <v>815</v>
      </c>
      <c r="C151" s="199" t="s">
        <v>4</v>
      </c>
      <c r="D151" s="249">
        <v>460</v>
      </c>
      <c r="E151" s="240"/>
      <c r="F151" s="198">
        <f t="shared" si="15"/>
        <v>0</v>
      </c>
    </row>
    <row r="152" spans="1:6" s="212" customFormat="1" ht="16.3">
      <c r="A152" s="260"/>
      <c r="B152" s="217" t="s">
        <v>789</v>
      </c>
      <c r="C152" s="199"/>
      <c r="D152" s="249"/>
      <c r="E152" s="240"/>
      <c r="F152" s="198">
        <f t="shared" si="15"/>
        <v>0</v>
      </c>
    </row>
    <row r="153" spans="1:6" s="212" customFormat="1" ht="32.6">
      <c r="A153" s="260">
        <f>A151+1</f>
        <v>87</v>
      </c>
      <c r="B153" s="217" t="s">
        <v>816</v>
      </c>
      <c r="C153" s="199" t="s">
        <v>1</v>
      </c>
      <c r="D153" s="249">
        <v>572</v>
      </c>
      <c r="E153" s="240"/>
      <c r="F153" s="198">
        <f t="shared" si="15"/>
        <v>0</v>
      </c>
    </row>
    <row r="154" spans="1:6" s="212" customFormat="1" ht="16.3">
      <c r="A154" s="260">
        <f t="shared" si="16"/>
        <v>88</v>
      </c>
      <c r="B154" s="217" t="s">
        <v>817</v>
      </c>
      <c r="C154" s="199" t="s">
        <v>1</v>
      </c>
      <c r="D154" s="249">
        <v>572</v>
      </c>
      <c r="E154" s="240"/>
      <c r="F154" s="198">
        <f t="shared" si="15"/>
        <v>0</v>
      </c>
    </row>
    <row r="155" spans="1:6" s="212" customFormat="1" ht="16.3">
      <c r="A155" s="260">
        <f t="shared" si="16"/>
        <v>89</v>
      </c>
      <c r="B155" s="217" t="s">
        <v>818</v>
      </c>
      <c r="C155" s="199" t="s">
        <v>1</v>
      </c>
      <c r="D155" s="249">
        <v>572</v>
      </c>
      <c r="E155" s="240"/>
      <c r="F155" s="198">
        <f t="shared" si="15"/>
        <v>0</v>
      </c>
    </row>
    <row r="156" spans="1:6" s="212" customFormat="1" ht="16.3">
      <c r="A156" s="260"/>
      <c r="B156" s="217" t="s">
        <v>790</v>
      </c>
      <c r="C156" s="199"/>
      <c r="D156" s="249"/>
      <c r="E156" s="240"/>
      <c r="F156" s="198">
        <f t="shared" si="15"/>
        <v>0</v>
      </c>
    </row>
    <row r="157" spans="1:6" s="212" customFormat="1" ht="16.3">
      <c r="A157" s="260">
        <f>+A155+1</f>
        <v>90</v>
      </c>
      <c r="B157" s="217" t="s">
        <v>819</v>
      </c>
      <c r="C157" s="199" t="s">
        <v>1</v>
      </c>
      <c r="D157" s="249">
        <v>427</v>
      </c>
      <c r="E157" s="240"/>
      <c r="F157" s="198">
        <f t="shared" si="15"/>
        <v>0</v>
      </c>
    </row>
    <row r="158" spans="1:6" s="212" customFormat="1" ht="16.3">
      <c r="A158" s="260">
        <f>+A157+1</f>
        <v>91</v>
      </c>
      <c r="B158" s="217" t="s">
        <v>820</v>
      </c>
      <c r="C158" s="199" t="s">
        <v>1</v>
      </c>
      <c r="D158" s="249">
        <v>143</v>
      </c>
      <c r="E158" s="240"/>
      <c r="F158" s="198">
        <f t="shared" si="15"/>
        <v>0</v>
      </c>
    </row>
    <row r="159" spans="1:6" s="212" customFormat="1" ht="16.3">
      <c r="A159" s="260">
        <f t="shared" si="16"/>
        <v>92</v>
      </c>
      <c r="B159" s="217" t="s">
        <v>821</v>
      </c>
      <c r="C159" s="199" t="s">
        <v>1</v>
      </c>
      <c r="D159" s="249">
        <v>220</v>
      </c>
      <c r="E159" s="240"/>
      <c r="F159" s="198">
        <f t="shared" si="15"/>
        <v>0</v>
      </c>
    </row>
    <row r="160" spans="1:6" s="212" customFormat="1" ht="16.3">
      <c r="A160" s="260">
        <f t="shared" si="16"/>
        <v>93</v>
      </c>
      <c r="B160" s="217" t="s">
        <v>815</v>
      </c>
      <c r="C160" s="199" t="s">
        <v>4</v>
      </c>
      <c r="D160" s="249">
        <v>120</v>
      </c>
      <c r="E160" s="240"/>
      <c r="F160" s="198">
        <f t="shared" si="15"/>
        <v>0</v>
      </c>
    </row>
    <row r="161" spans="1:6" s="212" customFormat="1" ht="16.3">
      <c r="A161" s="260"/>
      <c r="B161" s="217" t="s">
        <v>791</v>
      </c>
      <c r="C161" s="199"/>
      <c r="D161" s="249"/>
      <c r="E161" s="240"/>
      <c r="F161" s="198">
        <f t="shared" si="15"/>
        <v>0</v>
      </c>
    </row>
    <row r="162" spans="1:6" s="212" customFormat="1" ht="16.3">
      <c r="A162" s="260">
        <f>+A160+1</f>
        <v>94</v>
      </c>
      <c r="B162" s="217" t="s">
        <v>822</v>
      </c>
      <c r="C162" s="199" t="s">
        <v>1</v>
      </c>
      <c r="D162" s="249">
        <v>41</v>
      </c>
      <c r="E162" s="240"/>
      <c r="F162" s="198">
        <f t="shared" si="15"/>
        <v>0</v>
      </c>
    </row>
    <row r="163" spans="1:6" s="212" customFormat="1" ht="16.3">
      <c r="A163" s="260">
        <f t="shared" si="16"/>
        <v>95</v>
      </c>
      <c r="B163" s="217" t="s">
        <v>812</v>
      </c>
      <c r="C163" s="199" t="s">
        <v>1</v>
      </c>
      <c r="D163" s="249">
        <v>41</v>
      </c>
      <c r="E163" s="240"/>
      <c r="F163" s="198">
        <f t="shared" si="15"/>
        <v>0</v>
      </c>
    </row>
    <row r="164" spans="1:6" s="212" customFormat="1" ht="16.3">
      <c r="A164" s="260">
        <f t="shared" si="16"/>
        <v>96</v>
      </c>
      <c r="B164" s="217" t="s">
        <v>823</v>
      </c>
      <c r="C164" s="199" t="s">
        <v>1</v>
      </c>
      <c r="D164" s="249">
        <v>41</v>
      </c>
      <c r="E164" s="240"/>
      <c r="F164" s="198">
        <f t="shared" si="15"/>
        <v>0</v>
      </c>
    </row>
    <row r="165" spans="1:6" s="212" customFormat="1" ht="16.3">
      <c r="A165" s="260"/>
      <c r="B165" s="217" t="s">
        <v>792</v>
      </c>
      <c r="C165" s="199"/>
      <c r="D165" s="249"/>
      <c r="E165" s="240"/>
      <c r="F165" s="198">
        <f t="shared" si="15"/>
        <v>0</v>
      </c>
    </row>
    <row r="166" spans="1:6" s="212" customFormat="1" ht="32.6">
      <c r="A166" s="260">
        <f>+A164+1</f>
        <v>97</v>
      </c>
      <c r="B166" s="217" t="s">
        <v>824</v>
      </c>
      <c r="C166" s="199" t="s">
        <v>1</v>
      </c>
      <c r="D166" s="249">
        <v>41</v>
      </c>
      <c r="E166" s="240"/>
      <c r="F166" s="198">
        <f t="shared" si="15"/>
        <v>0</v>
      </c>
    </row>
    <row r="167" spans="1:6" s="212" customFormat="1" ht="16.3">
      <c r="A167" s="260">
        <f t="shared" si="16"/>
        <v>98</v>
      </c>
      <c r="B167" s="217" t="s">
        <v>825</v>
      </c>
      <c r="C167" s="199" t="s">
        <v>1</v>
      </c>
      <c r="D167" s="249">
        <v>41</v>
      </c>
      <c r="E167" s="240"/>
      <c r="F167" s="198">
        <f t="shared" si="15"/>
        <v>0</v>
      </c>
    </row>
    <row r="168" spans="1:6" s="212" customFormat="1" ht="32.6">
      <c r="A168" s="260">
        <f t="shared" si="16"/>
        <v>99</v>
      </c>
      <c r="B168" s="217" t="s">
        <v>826</v>
      </c>
      <c r="C168" s="199" t="s">
        <v>1</v>
      </c>
      <c r="D168" s="249">
        <v>41</v>
      </c>
      <c r="E168" s="240"/>
      <c r="F168" s="198">
        <f t="shared" si="15"/>
        <v>0</v>
      </c>
    </row>
    <row r="169" spans="1:6" s="212" customFormat="1" ht="32.6">
      <c r="A169" s="260">
        <f t="shared" si="16"/>
        <v>100</v>
      </c>
      <c r="B169" s="217" t="s">
        <v>919</v>
      </c>
      <c r="C169" s="199" t="s">
        <v>1</v>
      </c>
      <c r="D169" s="249">
        <v>41</v>
      </c>
      <c r="E169" s="240"/>
      <c r="F169" s="198">
        <f t="shared" si="15"/>
        <v>0</v>
      </c>
    </row>
    <row r="170" spans="1:6" s="212" customFormat="1" ht="16.3">
      <c r="A170" s="260">
        <f t="shared" si="16"/>
        <v>101</v>
      </c>
      <c r="B170" s="217" t="s">
        <v>818</v>
      </c>
      <c r="C170" s="199" t="s">
        <v>1</v>
      </c>
      <c r="D170" s="249">
        <v>41</v>
      </c>
      <c r="E170" s="240"/>
      <c r="F170" s="198">
        <f t="shared" si="15"/>
        <v>0</v>
      </c>
    </row>
    <row r="171" spans="1:6" s="212" customFormat="1" ht="16.3">
      <c r="A171" s="260"/>
      <c r="B171" s="217" t="s">
        <v>793</v>
      </c>
      <c r="C171" s="199"/>
      <c r="D171" s="249"/>
      <c r="E171" s="240"/>
      <c r="F171" s="198">
        <f t="shared" si="15"/>
        <v>0</v>
      </c>
    </row>
    <row r="172" spans="1:6" s="212" customFormat="1" ht="16.3">
      <c r="A172" s="260">
        <f>+A170+1</f>
        <v>102</v>
      </c>
      <c r="B172" s="217" t="s">
        <v>827</v>
      </c>
      <c r="C172" s="199" t="s">
        <v>1</v>
      </c>
      <c r="D172" s="249">
        <v>41</v>
      </c>
      <c r="E172" s="240"/>
      <c r="F172" s="198">
        <f t="shared" si="15"/>
        <v>0</v>
      </c>
    </row>
    <row r="173" spans="1:6" s="212" customFormat="1" ht="16.3">
      <c r="A173" s="260"/>
      <c r="B173" s="217"/>
      <c r="C173" s="199"/>
      <c r="D173" s="249"/>
      <c r="E173" s="240"/>
      <c r="F173" s="198">
        <f t="shared" si="15"/>
        <v>0</v>
      </c>
    </row>
    <row r="174" spans="1:6" s="212" customFormat="1" ht="16.3">
      <c r="A174" s="260"/>
      <c r="B174" s="217" t="s">
        <v>794</v>
      </c>
      <c r="C174" s="199"/>
      <c r="D174" s="249"/>
      <c r="E174" s="240"/>
      <c r="F174" s="198">
        <f t="shared" si="15"/>
        <v>0</v>
      </c>
    </row>
    <row r="175" spans="1:6" s="212" customFormat="1" ht="16.3">
      <c r="A175" s="260"/>
      <c r="B175" s="217" t="s">
        <v>795</v>
      </c>
      <c r="C175" s="199"/>
      <c r="D175" s="249"/>
      <c r="E175" s="240"/>
      <c r="F175" s="198">
        <f t="shared" si="15"/>
        <v>0</v>
      </c>
    </row>
    <row r="176" spans="1:6" s="212" customFormat="1" ht="16.3">
      <c r="A176" s="260">
        <f>+A172+1</f>
        <v>103</v>
      </c>
      <c r="B176" s="217" t="s">
        <v>828</v>
      </c>
      <c r="C176" s="199" t="s">
        <v>1</v>
      </c>
      <c r="D176" s="249">
        <v>160</v>
      </c>
      <c r="E176" s="240"/>
      <c r="F176" s="198">
        <f t="shared" si="15"/>
        <v>0</v>
      </c>
    </row>
    <row r="177" spans="1:6" s="212" customFormat="1" ht="16.3">
      <c r="A177" s="260">
        <f t="shared" si="16"/>
        <v>104</v>
      </c>
      <c r="B177" s="217" t="s">
        <v>829</v>
      </c>
      <c r="C177" s="199" t="s">
        <v>1</v>
      </c>
      <c r="D177" s="249">
        <v>160</v>
      </c>
      <c r="E177" s="240"/>
      <c r="F177" s="198">
        <f t="shared" si="15"/>
        <v>0</v>
      </c>
    </row>
    <row r="178" spans="1:6" s="212" customFormat="1" ht="16.3">
      <c r="A178" s="260">
        <f t="shared" si="16"/>
        <v>105</v>
      </c>
      <c r="B178" s="217" t="s">
        <v>830</v>
      </c>
      <c r="C178" s="199" t="s">
        <v>1</v>
      </c>
      <c r="D178" s="249">
        <v>160</v>
      </c>
      <c r="E178" s="240"/>
      <c r="F178" s="198">
        <f t="shared" si="15"/>
        <v>0</v>
      </c>
    </row>
    <row r="179" spans="1:6" s="212" customFormat="1" ht="16.3">
      <c r="A179" s="260">
        <f t="shared" si="16"/>
        <v>106</v>
      </c>
      <c r="B179" s="217" t="s">
        <v>831</v>
      </c>
      <c r="C179" s="199" t="s">
        <v>1</v>
      </c>
      <c r="D179" s="249">
        <v>160</v>
      </c>
      <c r="E179" s="240"/>
      <c r="F179" s="198">
        <f t="shared" si="15"/>
        <v>0</v>
      </c>
    </row>
    <row r="180" spans="1:6" s="212" customFormat="1" ht="16.3">
      <c r="A180" s="260">
        <f t="shared" si="16"/>
        <v>107</v>
      </c>
      <c r="B180" s="217" t="s">
        <v>832</v>
      </c>
      <c r="C180" s="199" t="s">
        <v>4</v>
      </c>
      <c r="D180" s="249">
        <v>180</v>
      </c>
      <c r="E180" s="240"/>
      <c r="F180" s="198">
        <f t="shared" si="15"/>
        <v>0</v>
      </c>
    </row>
    <row r="181" spans="1:6" s="212" customFormat="1" ht="16.3">
      <c r="A181" s="260"/>
      <c r="B181" s="217" t="s">
        <v>796</v>
      </c>
      <c r="C181" s="199"/>
      <c r="D181" s="249"/>
      <c r="E181" s="240"/>
      <c r="F181" s="198">
        <f t="shared" si="15"/>
        <v>0</v>
      </c>
    </row>
    <row r="182" spans="1:6" s="212" customFormat="1" ht="16.3">
      <c r="A182" s="260">
        <f>+A180+1</f>
        <v>108</v>
      </c>
      <c r="B182" s="217" t="s">
        <v>828</v>
      </c>
      <c r="C182" s="199" t="s">
        <v>1</v>
      </c>
      <c r="D182" s="249">
        <v>4</v>
      </c>
      <c r="E182" s="240"/>
      <c r="F182" s="198">
        <f t="shared" si="15"/>
        <v>0</v>
      </c>
    </row>
    <row r="183" spans="1:6" s="212" customFormat="1" ht="16.3">
      <c r="A183" s="260">
        <f t="shared" si="16"/>
        <v>109</v>
      </c>
      <c r="B183" s="217" t="s">
        <v>829</v>
      </c>
      <c r="C183" s="199" t="s">
        <v>1</v>
      </c>
      <c r="D183" s="249">
        <v>4</v>
      </c>
      <c r="E183" s="240"/>
      <c r="F183" s="198">
        <f t="shared" si="15"/>
        <v>0</v>
      </c>
    </row>
    <row r="184" spans="1:6" s="212" customFormat="1" ht="16.3">
      <c r="A184" s="260">
        <f t="shared" si="16"/>
        <v>110</v>
      </c>
      <c r="B184" s="217" t="s">
        <v>833</v>
      </c>
      <c r="C184" s="199" t="s">
        <v>1</v>
      </c>
      <c r="D184" s="249">
        <v>4</v>
      </c>
      <c r="E184" s="240"/>
      <c r="F184" s="198">
        <f t="shared" si="15"/>
        <v>0</v>
      </c>
    </row>
    <row r="185" spans="1:6" s="212" customFormat="1" ht="32.6">
      <c r="A185" s="260">
        <f t="shared" si="16"/>
        <v>111</v>
      </c>
      <c r="B185" s="217" t="s">
        <v>834</v>
      </c>
      <c r="C185" s="199" t="s">
        <v>1</v>
      </c>
      <c r="D185" s="249">
        <v>4</v>
      </c>
      <c r="E185" s="240"/>
      <c r="F185" s="198">
        <f t="shared" si="15"/>
        <v>0</v>
      </c>
    </row>
    <row r="186" spans="1:6" s="212" customFormat="1" ht="16.3">
      <c r="A186" s="260">
        <f t="shared" si="16"/>
        <v>112</v>
      </c>
      <c r="B186" s="217" t="s">
        <v>830</v>
      </c>
      <c r="C186" s="199" t="s">
        <v>1</v>
      </c>
      <c r="D186" s="249">
        <v>4</v>
      </c>
      <c r="E186" s="240"/>
      <c r="F186" s="198">
        <f t="shared" si="15"/>
        <v>0</v>
      </c>
    </row>
    <row r="187" spans="1:6" s="212" customFormat="1" ht="16.3">
      <c r="A187" s="260">
        <f t="shared" si="16"/>
        <v>113</v>
      </c>
      <c r="B187" s="217" t="s">
        <v>831</v>
      </c>
      <c r="C187" s="199" t="s">
        <v>1</v>
      </c>
      <c r="D187" s="249">
        <v>4</v>
      </c>
      <c r="E187" s="240"/>
      <c r="F187" s="198">
        <f t="shared" si="15"/>
        <v>0</v>
      </c>
    </row>
    <row r="188" spans="1:6" s="212" customFormat="1" ht="16.3">
      <c r="A188" s="260"/>
      <c r="B188" s="217" t="s">
        <v>787</v>
      </c>
      <c r="C188" s="199"/>
      <c r="D188" s="249"/>
      <c r="E188" s="240"/>
      <c r="F188" s="198">
        <f t="shared" si="15"/>
        <v>0</v>
      </c>
    </row>
    <row r="189" spans="1:6" s="212" customFormat="1" ht="81.55">
      <c r="A189" s="260">
        <f>+A187+1</f>
        <v>114</v>
      </c>
      <c r="B189" s="217" t="s">
        <v>835</v>
      </c>
      <c r="C189" s="199" t="s">
        <v>1</v>
      </c>
      <c r="D189" s="249">
        <v>75</v>
      </c>
      <c r="E189" s="240"/>
      <c r="F189" s="198">
        <f t="shared" si="15"/>
        <v>0</v>
      </c>
    </row>
    <row r="190" spans="1:6" s="212" customFormat="1" ht="16.3">
      <c r="A190" s="260">
        <f>+A189+1</f>
        <v>115</v>
      </c>
      <c r="B190" s="217" t="s">
        <v>836</v>
      </c>
      <c r="C190" s="199" t="s">
        <v>1</v>
      </c>
      <c r="D190" s="249">
        <v>75</v>
      </c>
      <c r="E190" s="240"/>
      <c r="F190" s="198">
        <f t="shared" si="15"/>
        <v>0</v>
      </c>
    </row>
    <row r="191" spans="1:6" s="212" customFormat="1" ht="32.6">
      <c r="A191" s="260">
        <f t="shared" si="16"/>
        <v>116</v>
      </c>
      <c r="B191" s="217" t="s">
        <v>920</v>
      </c>
      <c r="C191" s="199" t="s">
        <v>1</v>
      </c>
      <c r="D191" s="249">
        <v>20</v>
      </c>
      <c r="E191" s="240"/>
      <c r="F191" s="198">
        <f t="shared" si="15"/>
        <v>0</v>
      </c>
    </row>
    <row r="192" spans="1:6" s="212" customFormat="1" ht="16.3">
      <c r="A192" s="260"/>
      <c r="B192" s="217" t="s">
        <v>789</v>
      </c>
      <c r="C192" s="199"/>
      <c r="D192" s="249"/>
      <c r="E192" s="240"/>
      <c r="F192" s="198">
        <f t="shared" si="15"/>
        <v>0</v>
      </c>
    </row>
    <row r="193" spans="1:6" s="212" customFormat="1" ht="16.3">
      <c r="A193" s="260">
        <f>+A191+1</f>
        <v>117</v>
      </c>
      <c r="B193" s="217" t="s">
        <v>818</v>
      </c>
      <c r="C193" s="199" t="s">
        <v>1</v>
      </c>
      <c r="D193" s="249">
        <v>85</v>
      </c>
      <c r="E193" s="240"/>
      <c r="F193" s="198">
        <f t="shared" si="15"/>
        <v>0</v>
      </c>
    </row>
    <row r="194" spans="1:6" s="212" customFormat="1" ht="16.3">
      <c r="A194" s="260">
        <f t="shared" si="16"/>
        <v>118</v>
      </c>
      <c r="B194" s="217" t="s">
        <v>837</v>
      </c>
      <c r="C194" s="199" t="s">
        <v>1</v>
      </c>
      <c r="D194" s="249">
        <v>85</v>
      </c>
      <c r="E194" s="240"/>
      <c r="F194" s="198">
        <f t="shared" si="15"/>
        <v>0</v>
      </c>
    </row>
    <row r="195" spans="1:6" s="212" customFormat="1" ht="48.9">
      <c r="A195" s="260">
        <f t="shared" si="16"/>
        <v>119</v>
      </c>
      <c r="B195" s="217" t="s">
        <v>861</v>
      </c>
      <c r="C195" s="199" t="s">
        <v>1</v>
      </c>
      <c r="D195" s="249">
        <v>85</v>
      </c>
      <c r="E195" s="240"/>
      <c r="F195" s="198">
        <f t="shared" si="15"/>
        <v>0</v>
      </c>
    </row>
    <row r="196" spans="1:6" s="212" customFormat="1" ht="16.3">
      <c r="A196" s="260"/>
      <c r="B196" s="217" t="s">
        <v>791</v>
      </c>
      <c r="C196" s="199"/>
      <c r="D196" s="249"/>
      <c r="E196" s="240"/>
      <c r="F196" s="198">
        <f t="shared" si="15"/>
        <v>0</v>
      </c>
    </row>
    <row r="197" spans="1:6" s="212" customFormat="1" ht="81.55">
      <c r="A197" s="260">
        <f>+A195+1</f>
        <v>120</v>
      </c>
      <c r="B197" s="217" t="s">
        <v>835</v>
      </c>
      <c r="C197" s="199" t="s">
        <v>1</v>
      </c>
      <c r="D197" s="249">
        <v>6</v>
      </c>
      <c r="E197" s="240"/>
      <c r="F197" s="198">
        <f t="shared" si="15"/>
        <v>0</v>
      </c>
    </row>
    <row r="198" spans="1:6" s="212" customFormat="1" ht="16.3">
      <c r="A198" s="260">
        <f t="shared" si="16"/>
        <v>121</v>
      </c>
      <c r="B198" s="217" t="s">
        <v>838</v>
      </c>
      <c r="C198" s="199" t="s">
        <v>1</v>
      </c>
      <c r="D198" s="249">
        <v>6</v>
      </c>
      <c r="E198" s="240"/>
      <c r="F198" s="198">
        <f t="shared" si="15"/>
        <v>0</v>
      </c>
    </row>
    <row r="199" spans="1:6" s="212" customFormat="1" ht="16.3">
      <c r="A199" s="260"/>
      <c r="B199" s="217" t="s">
        <v>792</v>
      </c>
      <c r="C199" s="199"/>
      <c r="D199" s="249"/>
      <c r="E199" s="240"/>
      <c r="F199" s="198">
        <f t="shared" si="15"/>
        <v>0</v>
      </c>
    </row>
    <row r="200" spans="1:6" s="212" customFormat="1" ht="65.25">
      <c r="A200" s="260">
        <f>+A198+1</f>
        <v>122</v>
      </c>
      <c r="B200" s="217" t="s">
        <v>839</v>
      </c>
      <c r="C200" s="199" t="s">
        <v>1</v>
      </c>
      <c r="D200" s="249">
        <v>6</v>
      </c>
      <c r="E200" s="240"/>
      <c r="F200" s="198">
        <f t="shared" si="15"/>
        <v>0</v>
      </c>
    </row>
    <row r="201" spans="1:6" s="212" customFormat="1" ht="16.3">
      <c r="A201" s="260">
        <f t="shared" si="16"/>
        <v>123</v>
      </c>
      <c r="B201" s="217" t="s">
        <v>840</v>
      </c>
      <c r="C201" s="199" t="s">
        <v>1</v>
      </c>
      <c r="D201" s="249">
        <v>6</v>
      </c>
      <c r="E201" s="240"/>
      <c r="F201" s="198">
        <f t="shared" ref="F201:F264" si="17">D201*E201</f>
        <v>0</v>
      </c>
    </row>
    <row r="202" spans="1:6" s="212" customFormat="1" ht="16.3">
      <c r="A202" s="260"/>
      <c r="B202" s="217" t="s">
        <v>797</v>
      </c>
      <c r="C202" s="199"/>
      <c r="D202" s="249"/>
      <c r="E202" s="240"/>
      <c r="F202" s="198">
        <f t="shared" si="17"/>
        <v>0</v>
      </c>
    </row>
    <row r="203" spans="1:6" s="212" customFormat="1" ht="16.3">
      <c r="A203" s="260">
        <f>+A201+1</f>
        <v>124</v>
      </c>
      <c r="B203" s="217" t="s">
        <v>841</v>
      </c>
      <c r="C203" s="199" t="s">
        <v>1</v>
      </c>
      <c r="D203" s="249">
        <v>80</v>
      </c>
      <c r="E203" s="240"/>
      <c r="F203" s="198">
        <f t="shared" si="17"/>
        <v>0</v>
      </c>
    </row>
    <row r="204" spans="1:6" s="212" customFormat="1" ht="16.3">
      <c r="A204" s="260">
        <f t="shared" si="16"/>
        <v>125</v>
      </c>
      <c r="B204" s="217" t="s">
        <v>842</v>
      </c>
      <c r="C204" s="199" t="s">
        <v>1</v>
      </c>
      <c r="D204" s="249">
        <v>80</v>
      </c>
      <c r="E204" s="240"/>
      <c r="F204" s="198">
        <f t="shared" si="17"/>
        <v>0</v>
      </c>
    </row>
    <row r="205" spans="1:6" s="212" customFormat="1" ht="16.3">
      <c r="A205" s="260">
        <f t="shared" si="16"/>
        <v>126</v>
      </c>
      <c r="B205" s="217" t="s">
        <v>843</v>
      </c>
      <c r="C205" s="199" t="s">
        <v>1</v>
      </c>
      <c r="D205" s="249">
        <v>80</v>
      </c>
      <c r="E205" s="240"/>
      <c r="F205" s="198">
        <f t="shared" si="17"/>
        <v>0</v>
      </c>
    </row>
    <row r="206" spans="1:6" s="212" customFormat="1" ht="16.3">
      <c r="A206" s="260">
        <f t="shared" si="16"/>
        <v>127</v>
      </c>
      <c r="B206" s="217" t="s">
        <v>844</v>
      </c>
      <c r="C206" s="199" t="s">
        <v>1</v>
      </c>
      <c r="D206" s="249">
        <v>80</v>
      </c>
      <c r="E206" s="240"/>
      <c r="F206" s="198">
        <f t="shared" si="17"/>
        <v>0</v>
      </c>
    </row>
    <row r="207" spans="1:6" s="212" customFormat="1" ht="16.3">
      <c r="A207" s="260"/>
      <c r="B207" s="217" t="s">
        <v>793</v>
      </c>
      <c r="C207" s="199"/>
      <c r="D207" s="249"/>
      <c r="E207" s="240"/>
      <c r="F207" s="198">
        <f t="shared" si="17"/>
        <v>0</v>
      </c>
    </row>
    <row r="208" spans="1:6" s="212" customFormat="1" ht="16.3">
      <c r="A208" s="260">
        <f>+A206+1</f>
        <v>128</v>
      </c>
      <c r="B208" s="217" t="s">
        <v>827</v>
      </c>
      <c r="C208" s="199" t="s">
        <v>1</v>
      </c>
      <c r="D208" s="249">
        <v>80</v>
      </c>
      <c r="E208" s="240"/>
      <c r="F208" s="198">
        <f t="shared" si="17"/>
        <v>0</v>
      </c>
    </row>
    <row r="209" spans="1:6" s="212" customFormat="1" ht="16.3">
      <c r="A209" s="260">
        <f t="shared" si="16"/>
        <v>129</v>
      </c>
      <c r="B209" s="217" t="s">
        <v>798</v>
      </c>
      <c r="C209" s="199" t="s">
        <v>1</v>
      </c>
      <c r="D209" s="249">
        <v>80</v>
      </c>
      <c r="E209" s="240"/>
      <c r="F209" s="198">
        <f t="shared" si="17"/>
        <v>0</v>
      </c>
    </row>
    <row r="210" spans="1:6" s="212" customFormat="1" ht="16.3">
      <c r="A210" s="260"/>
      <c r="B210" s="217"/>
      <c r="C210" s="199"/>
      <c r="D210" s="249"/>
      <c r="E210" s="240"/>
      <c r="F210" s="198">
        <f t="shared" si="17"/>
        <v>0</v>
      </c>
    </row>
    <row r="211" spans="1:6" s="212" customFormat="1" ht="16.3">
      <c r="A211" s="260"/>
      <c r="B211" s="217" t="s">
        <v>799</v>
      </c>
      <c r="C211" s="199"/>
      <c r="D211" s="249"/>
      <c r="E211" s="240"/>
      <c r="F211" s="198">
        <f t="shared" si="17"/>
        <v>0</v>
      </c>
    </row>
    <row r="212" spans="1:6" s="212" customFormat="1" ht="16.3">
      <c r="A212" s="260"/>
      <c r="B212" s="217" t="s">
        <v>787</v>
      </c>
      <c r="C212" s="199"/>
      <c r="D212" s="249"/>
      <c r="E212" s="240"/>
      <c r="F212" s="198">
        <f t="shared" si="17"/>
        <v>0</v>
      </c>
    </row>
    <row r="213" spans="1:6" s="212" customFormat="1" ht="16.3">
      <c r="A213" s="260">
        <f>+A209+1</f>
        <v>130</v>
      </c>
      <c r="B213" s="217" t="s">
        <v>845</v>
      </c>
      <c r="C213" s="199" t="s">
        <v>1</v>
      </c>
      <c r="D213" s="249">
        <v>195</v>
      </c>
      <c r="E213" s="240"/>
      <c r="F213" s="198">
        <f t="shared" si="17"/>
        <v>0</v>
      </c>
    </row>
    <row r="214" spans="1:6" s="212" customFormat="1" ht="16.3">
      <c r="A214" s="260">
        <f t="shared" ref="A214:A268" si="18">+A213+1</f>
        <v>131</v>
      </c>
      <c r="B214" s="217" t="s">
        <v>846</v>
      </c>
      <c r="C214" s="199" t="s">
        <v>1</v>
      </c>
      <c r="D214" s="249">
        <v>195</v>
      </c>
      <c r="E214" s="240"/>
      <c r="F214" s="198">
        <f t="shared" si="17"/>
        <v>0</v>
      </c>
    </row>
    <row r="215" spans="1:6" s="212" customFormat="1" ht="16.3">
      <c r="A215" s="260">
        <f t="shared" si="18"/>
        <v>132</v>
      </c>
      <c r="B215" s="217" t="s">
        <v>812</v>
      </c>
      <c r="C215" s="199" t="s">
        <v>1</v>
      </c>
      <c r="D215" s="249">
        <v>100</v>
      </c>
      <c r="E215" s="240"/>
      <c r="F215" s="198">
        <f t="shared" si="17"/>
        <v>0</v>
      </c>
    </row>
    <row r="216" spans="1:6" s="212" customFormat="1" ht="16.3">
      <c r="A216" s="260">
        <f t="shared" si="18"/>
        <v>133</v>
      </c>
      <c r="B216" s="217" t="s">
        <v>847</v>
      </c>
      <c r="C216" s="199" t="s">
        <v>1</v>
      </c>
      <c r="D216" s="249">
        <v>30</v>
      </c>
      <c r="E216" s="240"/>
      <c r="F216" s="198">
        <f t="shared" si="17"/>
        <v>0</v>
      </c>
    </row>
    <row r="217" spans="1:6" s="212" customFormat="1" ht="16.3">
      <c r="A217" s="260">
        <f t="shared" si="18"/>
        <v>134</v>
      </c>
      <c r="B217" s="217" t="s">
        <v>848</v>
      </c>
      <c r="C217" s="199" t="s">
        <v>1</v>
      </c>
      <c r="D217" s="249">
        <v>195</v>
      </c>
      <c r="E217" s="240"/>
      <c r="F217" s="198">
        <f t="shared" si="17"/>
        <v>0</v>
      </c>
    </row>
    <row r="218" spans="1:6" s="212" customFormat="1" ht="16.3">
      <c r="A218" s="260">
        <f t="shared" si="18"/>
        <v>135</v>
      </c>
      <c r="B218" s="217" t="s">
        <v>849</v>
      </c>
      <c r="C218" s="199" t="s">
        <v>1</v>
      </c>
      <c r="D218" s="249">
        <v>90</v>
      </c>
      <c r="E218" s="240"/>
      <c r="F218" s="198">
        <f t="shared" si="17"/>
        <v>0</v>
      </c>
    </row>
    <row r="219" spans="1:6" s="212" customFormat="1" ht="16.3">
      <c r="A219" s="260"/>
      <c r="B219" s="217" t="s">
        <v>789</v>
      </c>
      <c r="C219" s="199"/>
      <c r="D219" s="249"/>
      <c r="E219" s="240"/>
      <c r="F219" s="198">
        <f t="shared" si="17"/>
        <v>0</v>
      </c>
    </row>
    <row r="220" spans="1:6" s="212" customFormat="1" ht="48.9">
      <c r="A220" s="260">
        <f>+A218+1</f>
        <v>136</v>
      </c>
      <c r="B220" s="217" t="s">
        <v>850</v>
      </c>
      <c r="C220" s="199" t="s">
        <v>1</v>
      </c>
      <c r="D220" s="249">
        <v>195</v>
      </c>
      <c r="E220" s="240"/>
      <c r="F220" s="198">
        <f t="shared" si="17"/>
        <v>0</v>
      </c>
    </row>
    <row r="221" spans="1:6" s="212" customFormat="1" ht="16.3">
      <c r="A221" s="260">
        <f t="shared" si="18"/>
        <v>137</v>
      </c>
      <c r="B221" s="217" t="s">
        <v>851</v>
      </c>
      <c r="C221" s="199" t="s">
        <v>1</v>
      </c>
      <c r="D221" s="249">
        <v>195</v>
      </c>
      <c r="E221" s="240"/>
      <c r="F221" s="198">
        <f t="shared" si="17"/>
        <v>0</v>
      </c>
    </row>
    <row r="222" spans="1:6" s="212" customFormat="1" ht="16.3">
      <c r="A222" s="260"/>
      <c r="B222" s="217" t="s">
        <v>790</v>
      </c>
      <c r="C222" s="199"/>
      <c r="D222" s="249"/>
      <c r="E222" s="240"/>
      <c r="F222" s="198">
        <f t="shared" si="17"/>
        <v>0</v>
      </c>
    </row>
    <row r="223" spans="1:6" s="212" customFormat="1" ht="32.6">
      <c r="A223" s="260">
        <f>+A221+1</f>
        <v>138</v>
      </c>
      <c r="B223" s="217" t="s">
        <v>852</v>
      </c>
      <c r="C223" s="199" t="s">
        <v>1</v>
      </c>
      <c r="D223" s="249">
        <v>130</v>
      </c>
      <c r="E223" s="240"/>
      <c r="F223" s="198">
        <f t="shared" si="17"/>
        <v>0</v>
      </c>
    </row>
    <row r="224" spans="1:6" s="212" customFormat="1" ht="16.3">
      <c r="A224" s="260">
        <f t="shared" si="18"/>
        <v>139</v>
      </c>
      <c r="B224" s="217" t="s">
        <v>815</v>
      </c>
      <c r="C224" s="199" t="s">
        <v>4</v>
      </c>
      <c r="D224" s="249">
        <v>60</v>
      </c>
      <c r="E224" s="240"/>
      <c r="F224" s="198">
        <f t="shared" si="17"/>
        <v>0</v>
      </c>
    </row>
    <row r="225" spans="1:6" s="212" customFormat="1" ht="16.3">
      <c r="A225" s="260"/>
      <c r="B225" s="217" t="s">
        <v>791</v>
      </c>
      <c r="C225" s="199"/>
      <c r="D225" s="249"/>
      <c r="E225" s="240"/>
      <c r="F225" s="198">
        <f t="shared" si="17"/>
        <v>0</v>
      </c>
    </row>
    <row r="226" spans="1:6" s="212" customFormat="1" ht="16.3">
      <c r="A226" s="260">
        <f>+A224+1</f>
        <v>140</v>
      </c>
      <c r="B226" s="217" t="s">
        <v>853</v>
      </c>
      <c r="C226" s="199" t="s">
        <v>1</v>
      </c>
      <c r="D226" s="249">
        <v>25</v>
      </c>
      <c r="E226" s="240"/>
      <c r="F226" s="198">
        <f t="shared" si="17"/>
        <v>0</v>
      </c>
    </row>
    <row r="227" spans="1:6" s="212" customFormat="1" ht="16.3">
      <c r="A227" s="260">
        <f t="shared" si="18"/>
        <v>141</v>
      </c>
      <c r="B227" s="217" t="s">
        <v>812</v>
      </c>
      <c r="C227" s="199" t="s">
        <v>1</v>
      </c>
      <c r="D227" s="249">
        <v>25</v>
      </c>
      <c r="E227" s="240"/>
      <c r="F227" s="198">
        <f t="shared" si="17"/>
        <v>0</v>
      </c>
    </row>
    <row r="228" spans="1:6" s="212" customFormat="1" ht="16.3">
      <c r="A228" s="260">
        <f t="shared" si="18"/>
        <v>142</v>
      </c>
      <c r="B228" s="217" t="s">
        <v>838</v>
      </c>
      <c r="C228" s="199" t="s">
        <v>1</v>
      </c>
      <c r="D228" s="249">
        <v>25</v>
      </c>
      <c r="E228" s="240"/>
      <c r="F228" s="198">
        <f t="shared" si="17"/>
        <v>0</v>
      </c>
    </row>
    <row r="229" spans="1:6" s="192" customFormat="1" ht="16.3">
      <c r="A229" s="260">
        <f t="shared" si="18"/>
        <v>143</v>
      </c>
      <c r="B229" s="217" t="s">
        <v>854</v>
      </c>
      <c r="C229" s="199" t="s">
        <v>1</v>
      </c>
      <c r="D229" s="249">
        <v>25</v>
      </c>
      <c r="E229" s="240"/>
      <c r="F229" s="198">
        <f t="shared" si="17"/>
        <v>0</v>
      </c>
    </row>
    <row r="230" spans="1:6" s="192" customFormat="1" ht="16.3">
      <c r="A230" s="260"/>
      <c r="B230" s="217" t="s">
        <v>792</v>
      </c>
      <c r="C230" s="199"/>
      <c r="D230" s="249"/>
      <c r="E230" s="240"/>
      <c r="F230" s="198">
        <f t="shared" si="17"/>
        <v>0</v>
      </c>
    </row>
    <row r="231" spans="1:6" s="192" customFormat="1" ht="65.25">
      <c r="A231" s="260">
        <f>+A229+1</f>
        <v>144</v>
      </c>
      <c r="B231" s="217" t="s">
        <v>855</v>
      </c>
      <c r="C231" s="199" t="s">
        <v>1</v>
      </c>
      <c r="D231" s="249">
        <v>25</v>
      </c>
      <c r="E231" s="240"/>
      <c r="F231" s="198">
        <f t="shared" si="17"/>
        <v>0</v>
      </c>
    </row>
    <row r="232" spans="1:6" s="193" customFormat="1" ht="16.3">
      <c r="A232" s="260">
        <f t="shared" si="18"/>
        <v>145</v>
      </c>
      <c r="B232" s="217" t="s">
        <v>856</v>
      </c>
      <c r="C232" s="199" t="s">
        <v>1</v>
      </c>
      <c r="D232" s="249">
        <v>25</v>
      </c>
      <c r="E232" s="240"/>
      <c r="F232" s="198">
        <f t="shared" si="17"/>
        <v>0</v>
      </c>
    </row>
    <row r="233" spans="1:6" s="188" customFormat="1" ht="15.8" customHeight="1">
      <c r="A233" s="260"/>
      <c r="B233" s="217" t="s">
        <v>793</v>
      </c>
      <c r="C233" s="199"/>
      <c r="D233" s="249"/>
      <c r="E233" s="240"/>
      <c r="F233" s="198">
        <f t="shared" si="17"/>
        <v>0</v>
      </c>
    </row>
    <row r="234" spans="1:6" s="188" customFormat="1" ht="16.3">
      <c r="A234" s="260">
        <f>+A232+1</f>
        <v>146</v>
      </c>
      <c r="B234" s="217" t="s">
        <v>827</v>
      </c>
      <c r="C234" s="199" t="s">
        <v>1</v>
      </c>
      <c r="D234" s="249">
        <v>30</v>
      </c>
      <c r="E234" s="240"/>
      <c r="F234" s="198">
        <f t="shared" si="17"/>
        <v>0</v>
      </c>
    </row>
    <row r="235" spans="1:6" s="188" customFormat="1" ht="15.8" customHeight="1">
      <c r="A235" s="260"/>
      <c r="B235" s="217"/>
      <c r="C235" s="199"/>
      <c r="D235" s="249"/>
      <c r="E235" s="240"/>
      <c r="F235" s="198">
        <f t="shared" si="17"/>
        <v>0</v>
      </c>
    </row>
    <row r="236" spans="1:6" s="188" customFormat="1" ht="16.3">
      <c r="A236" s="260"/>
      <c r="B236" s="217" t="s">
        <v>800</v>
      </c>
      <c r="C236" s="199"/>
      <c r="D236" s="249"/>
      <c r="E236" s="240"/>
      <c r="F236" s="198">
        <f t="shared" si="17"/>
        <v>0</v>
      </c>
    </row>
    <row r="237" spans="1:6" s="188" customFormat="1" ht="15.8" customHeight="1">
      <c r="A237" s="260"/>
      <c r="B237" s="217" t="s">
        <v>787</v>
      </c>
      <c r="C237" s="199"/>
      <c r="D237" s="249"/>
      <c r="E237" s="240"/>
      <c r="F237" s="198">
        <f t="shared" si="17"/>
        <v>0</v>
      </c>
    </row>
    <row r="238" spans="1:6" s="188" customFormat="1" ht="16.3">
      <c r="A238" s="260">
        <f>+A234+1</f>
        <v>147</v>
      </c>
      <c r="B238" s="217" t="s">
        <v>857</v>
      </c>
      <c r="C238" s="199" t="s">
        <v>1</v>
      </c>
      <c r="D238" s="249">
        <v>25</v>
      </c>
      <c r="E238" s="240"/>
      <c r="F238" s="198">
        <f t="shared" si="17"/>
        <v>0</v>
      </c>
    </row>
    <row r="239" spans="1:6" s="188" customFormat="1" ht="16.3">
      <c r="A239" s="260">
        <f t="shared" si="18"/>
        <v>148</v>
      </c>
      <c r="B239" s="217" t="s">
        <v>858</v>
      </c>
      <c r="C239" s="199" t="s">
        <v>1</v>
      </c>
      <c r="D239" s="249">
        <v>25</v>
      </c>
      <c r="E239" s="240"/>
      <c r="F239" s="198">
        <f t="shared" si="17"/>
        <v>0</v>
      </c>
    </row>
    <row r="240" spans="1:6" s="188" customFormat="1" ht="15.8" customHeight="1">
      <c r="A240" s="260">
        <f t="shared" si="18"/>
        <v>149</v>
      </c>
      <c r="B240" s="217" t="s">
        <v>812</v>
      </c>
      <c r="C240" s="199" t="s">
        <v>1</v>
      </c>
      <c r="D240" s="249">
        <v>25</v>
      </c>
      <c r="E240" s="240"/>
      <c r="F240" s="198">
        <f t="shared" si="17"/>
        <v>0</v>
      </c>
    </row>
    <row r="241" spans="1:6" s="188" customFormat="1" ht="15.8" customHeight="1">
      <c r="A241" s="260">
        <f t="shared" si="18"/>
        <v>150</v>
      </c>
      <c r="B241" s="217" t="s">
        <v>814</v>
      </c>
      <c r="C241" s="199" t="s">
        <v>1</v>
      </c>
      <c r="D241" s="249">
        <v>25</v>
      </c>
      <c r="E241" s="240"/>
      <c r="F241" s="198">
        <f t="shared" si="17"/>
        <v>0</v>
      </c>
    </row>
    <row r="242" spans="1:6" s="188" customFormat="1" ht="15.8" customHeight="1">
      <c r="A242" s="260"/>
      <c r="B242" s="217" t="s">
        <v>801</v>
      </c>
      <c r="C242" s="199"/>
      <c r="D242" s="249"/>
      <c r="E242" s="240"/>
      <c r="F242" s="198">
        <f t="shared" si="17"/>
        <v>0</v>
      </c>
    </row>
    <row r="243" spans="1:6" s="188" customFormat="1" ht="15.8" customHeight="1">
      <c r="A243" s="260">
        <f>+A241+1</f>
        <v>151</v>
      </c>
      <c r="B243" s="217" t="s">
        <v>822</v>
      </c>
      <c r="C243" s="199" t="s">
        <v>1</v>
      </c>
      <c r="D243" s="249">
        <v>25</v>
      </c>
      <c r="E243" s="240"/>
      <c r="F243" s="198">
        <f t="shared" si="17"/>
        <v>0</v>
      </c>
    </row>
    <row r="244" spans="1:6" s="188" customFormat="1" ht="16.3">
      <c r="A244" s="260">
        <f t="shared" si="18"/>
        <v>152</v>
      </c>
      <c r="B244" s="217" t="s">
        <v>812</v>
      </c>
      <c r="C244" s="199" t="s">
        <v>1</v>
      </c>
      <c r="D244" s="249">
        <v>25</v>
      </c>
      <c r="E244" s="240"/>
      <c r="F244" s="198">
        <f t="shared" si="17"/>
        <v>0</v>
      </c>
    </row>
    <row r="245" spans="1:6" s="188" customFormat="1" ht="15.8" customHeight="1">
      <c r="A245" s="260">
        <f t="shared" si="18"/>
        <v>153</v>
      </c>
      <c r="B245" s="217" t="s">
        <v>823</v>
      </c>
      <c r="C245" s="199" t="s">
        <v>1</v>
      </c>
      <c r="D245" s="249">
        <v>25</v>
      </c>
      <c r="E245" s="240"/>
      <c r="F245" s="198">
        <f t="shared" si="17"/>
        <v>0</v>
      </c>
    </row>
    <row r="246" spans="1:6" s="188" customFormat="1" ht="16.3">
      <c r="A246" s="260"/>
      <c r="B246" s="217" t="s">
        <v>802</v>
      </c>
      <c r="C246" s="199"/>
      <c r="D246" s="249"/>
      <c r="E246" s="240"/>
      <c r="F246" s="198">
        <f t="shared" si="17"/>
        <v>0</v>
      </c>
    </row>
    <row r="247" spans="1:6" s="188" customFormat="1" ht="32.6">
      <c r="A247" s="260">
        <f>+A245+1</f>
        <v>154</v>
      </c>
      <c r="B247" s="217" t="s">
        <v>816</v>
      </c>
      <c r="C247" s="199" t="s">
        <v>1</v>
      </c>
      <c r="D247" s="249">
        <v>25</v>
      </c>
      <c r="E247" s="240"/>
      <c r="F247" s="198">
        <f t="shared" si="17"/>
        <v>0</v>
      </c>
    </row>
    <row r="248" spans="1:6" s="188" customFormat="1" ht="16.3">
      <c r="A248" s="260">
        <f t="shared" si="18"/>
        <v>155</v>
      </c>
      <c r="B248" s="217" t="s">
        <v>825</v>
      </c>
      <c r="C248" s="199" t="s">
        <v>1</v>
      </c>
      <c r="D248" s="249">
        <v>25</v>
      </c>
      <c r="E248" s="240"/>
      <c r="F248" s="198">
        <f t="shared" si="17"/>
        <v>0</v>
      </c>
    </row>
    <row r="249" spans="1:6" s="188" customFormat="1" ht="32.6">
      <c r="A249" s="260">
        <f t="shared" si="18"/>
        <v>156</v>
      </c>
      <c r="B249" s="217" t="s">
        <v>859</v>
      </c>
      <c r="C249" s="199" t="s">
        <v>1</v>
      </c>
      <c r="D249" s="249">
        <v>25</v>
      </c>
      <c r="E249" s="240"/>
      <c r="F249" s="198">
        <f t="shared" si="17"/>
        <v>0</v>
      </c>
    </row>
    <row r="250" spans="1:6" s="188" customFormat="1" ht="32.6">
      <c r="A250" s="260">
        <f t="shared" si="18"/>
        <v>157</v>
      </c>
      <c r="B250" s="217" t="s">
        <v>860</v>
      </c>
      <c r="C250" s="199" t="s">
        <v>1</v>
      </c>
      <c r="D250" s="249">
        <v>25</v>
      </c>
      <c r="E250" s="240"/>
      <c r="F250" s="198">
        <f t="shared" si="17"/>
        <v>0</v>
      </c>
    </row>
    <row r="251" spans="1:6" s="188" customFormat="1" ht="16.3">
      <c r="A251" s="260">
        <f t="shared" si="18"/>
        <v>158</v>
      </c>
      <c r="B251" s="217" t="s">
        <v>818</v>
      </c>
      <c r="C251" s="199" t="s">
        <v>1</v>
      </c>
      <c r="D251" s="249">
        <v>25</v>
      </c>
      <c r="E251" s="240"/>
      <c r="F251" s="198">
        <f t="shared" si="17"/>
        <v>0</v>
      </c>
    </row>
    <row r="252" spans="1:6" s="188" customFormat="1" ht="15.8" customHeight="1">
      <c r="A252" s="260"/>
      <c r="B252" s="217" t="s">
        <v>793</v>
      </c>
      <c r="C252" s="199"/>
      <c r="D252" s="249"/>
      <c r="E252" s="240"/>
      <c r="F252" s="198">
        <f t="shared" si="17"/>
        <v>0</v>
      </c>
    </row>
    <row r="253" spans="1:6" s="188" customFormat="1" ht="15.8" customHeight="1">
      <c r="A253" s="260">
        <f>+A251+1</f>
        <v>159</v>
      </c>
      <c r="B253" s="217" t="s">
        <v>827</v>
      </c>
      <c r="C253" s="199" t="s">
        <v>1</v>
      </c>
      <c r="D253" s="249">
        <v>25</v>
      </c>
      <c r="E253" s="240"/>
      <c r="F253" s="198">
        <f t="shared" si="17"/>
        <v>0</v>
      </c>
    </row>
    <row r="254" spans="1:6" s="188" customFormat="1" ht="15.8" customHeight="1">
      <c r="A254" s="260"/>
      <c r="B254" s="217"/>
      <c r="C254" s="199"/>
      <c r="D254" s="249"/>
      <c r="E254" s="240"/>
      <c r="F254" s="198">
        <f t="shared" si="17"/>
        <v>0</v>
      </c>
    </row>
    <row r="255" spans="1:6" s="187" customFormat="1" ht="15.8" customHeight="1">
      <c r="A255" s="260"/>
      <c r="B255" s="217" t="s">
        <v>803</v>
      </c>
      <c r="C255" s="199"/>
      <c r="D255" s="249"/>
      <c r="E255" s="240"/>
      <c r="F255" s="198">
        <f t="shared" si="17"/>
        <v>0</v>
      </c>
    </row>
    <row r="256" spans="1:6" s="188" customFormat="1" ht="15.8" customHeight="1">
      <c r="A256" s="260"/>
      <c r="B256" s="217" t="s">
        <v>787</v>
      </c>
      <c r="C256" s="199"/>
      <c r="D256" s="249"/>
      <c r="E256" s="240"/>
      <c r="F256" s="198">
        <f t="shared" si="17"/>
        <v>0</v>
      </c>
    </row>
    <row r="257" spans="1:6" s="188" customFormat="1" ht="81.55">
      <c r="A257" s="260">
        <f>+A253+1</f>
        <v>160</v>
      </c>
      <c r="B257" s="217" t="s">
        <v>835</v>
      </c>
      <c r="C257" s="199" t="s">
        <v>1</v>
      </c>
      <c r="D257" s="249">
        <v>30</v>
      </c>
      <c r="E257" s="240"/>
      <c r="F257" s="198">
        <f t="shared" si="17"/>
        <v>0</v>
      </c>
    </row>
    <row r="258" spans="1:6" s="188" customFormat="1" ht="16.3">
      <c r="A258" s="260">
        <f t="shared" si="18"/>
        <v>161</v>
      </c>
      <c r="B258" s="217" t="s">
        <v>845</v>
      </c>
      <c r="C258" s="199" t="s">
        <v>1</v>
      </c>
      <c r="D258" s="249">
        <v>30</v>
      </c>
      <c r="E258" s="240"/>
      <c r="F258" s="198">
        <f t="shared" si="17"/>
        <v>0</v>
      </c>
    </row>
    <row r="259" spans="1:6" s="188" customFormat="1" ht="15.8" customHeight="1">
      <c r="A259" s="260">
        <f t="shared" si="18"/>
        <v>162</v>
      </c>
      <c r="B259" s="217" t="s">
        <v>847</v>
      </c>
      <c r="C259" s="199" t="s">
        <v>1</v>
      </c>
      <c r="D259" s="249">
        <v>30</v>
      </c>
      <c r="E259" s="240"/>
      <c r="F259" s="198">
        <f t="shared" si="17"/>
        <v>0</v>
      </c>
    </row>
    <row r="260" spans="1:6" s="188" customFormat="1" ht="16.3">
      <c r="A260" s="260"/>
      <c r="B260" s="217" t="s">
        <v>789</v>
      </c>
      <c r="C260" s="199"/>
      <c r="D260" s="249"/>
      <c r="E260" s="240"/>
      <c r="F260" s="198">
        <f t="shared" si="17"/>
        <v>0</v>
      </c>
    </row>
    <row r="261" spans="1:6" s="188" customFormat="1" ht="48.9">
      <c r="A261" s="260">
        <f>+A259+1</f>
        <v>163</v>
      </c>
      <c r="B261" s="217" t="s">
        <v>861</v>
      </c>
      <c r="C261" s="199" t="s">
        <v>1</v>
      </c>
      <c r="D261" s="249">
        <v>30</v>
      </c>
      <c r="E261" s="240"/>
      <c r="F261" s="198">
        <f t="shared" si="17"/>
        <v>0</v>
      </c>
    </row>
    <row r="262" spans="1:6" s="188" customFormat="1" ht="16.3">
      <c r="A262" s="260">
        <f t="shared" si="18"/>
        <v>164</v>
      </c>
      <c r="B262" s="217" t="s">
        <v>840</v>
      </c>
      <c r="C262" s="199" t="s">
        <v>1</v>
      </c>
      <c r="D262" s="249">
        <v>30</v>
      </c>
      <c r="E262" s="240"/>
      <c r="F262" s="198">
        <f t="shared" si="17"/>
        <v>0</v>
      </c>
    </row>
    <row r="263" spans="1:6" s="188" customFormat="1" ht="15.8" customHeight="1">
      <c r="A263" s="260"/>
      <c r="B263" s="217" t="s">
        <v>791</v>
      </c>
      <c r="C263" s="199"/>
      <c r="D263" s="249"/>
      <c r="E263" s="240"/>
      <c r="F263" s="198">
        <f t="shared" si="17"/>
        <v>0</v>
      </c>
    </row>
    <row r="264" spans="1:6" s="188" customFormat="1" ht="81.55">
      <c r="A264" s="260">
        <f>+A262+1</f>
        <v>165</v>
      </c>
      <c r="B264" s="217" t="s">
        <v>835</v>
      </c>
      <c r="C264" s="199" t="s">
        <v>1</v>
      </c>
      <c r="D264" s="249">
        <v>3</v>
      </c>
      <c r="E264" s="240"/>
      <c r="F264" s="198">
        <f t="shared" si="17"/>
        <v>0</v>
      </c>
    </row>
    <row r="265" spans="1:6" s="188" customFormat="1" ht="15.8" customHeight="1">
      <c r="A265" s="260">
        <f t="shared" si="18"/>
        <v>166</v>
      </c>
      <c r="B265" s="217" t="s">
        <v>838</v>
      </c>
      <c r="C265" s="199" t="s">
        <v>1</v>
      </c>
      <c r="D265" s="249">
        <v>3</v>
      </c>
      <c r="E265" s="240"/>
      <c r="F265" s="198">
        <f t="shared" ref="F265:F328" si="19">D265*E265</f>
        <v>0</v>
      </c>
    </row>
    <row r="266" spans="1:6" s="188" customFormat="1" ht="15.8" customHeight="1">
      <c r="A266" s="260"/>
      <c r="B266" s="217" t="s">
        <v>792</v>
      </c>
      <c r="C266" s="199"/>
      <c r="D266" s="249"/>
      <c r="E266" s="240"/>
      <c r="F266" s="198">
        <f t="shared" si="19"/>
        <v>0</v>
      </c>
    </row>
    <row r="267" spans="1:6" s="188" customFormat="1" ht="65.25">
      <c r="A267" s="260">
        <f>+A265+1</f>
        <v>167</v>
      </c>
      <c r="B267" s="217" t="s">
        <v>862</v>
      </c>
      <c r="C267" s="199" t="s">
        <v>1</v>
      </c>
      <c r="D267" s="249">
        <v>3</v>
      </c>
      <c r="E267" s="240"/>
      <c r="F267" s="198">
        <f t="shared" si="19"/>
        <v>0</v>
      </c>
    </row>
    <row r="268" spans="1:6" s="194" customFormat="1" ht="16.3">
      <c r="A268" s="260">
        <f t="shared" si="18"/>
        <v>168</v>
      </c>
      <c r="B268" s="217" t="s">
        <v>921</v>
      </c>
      <c r="C268" s="199" t="s">
        <v>1</v>
      </c>
      <c r="D268" s="249">
        <v>3</v>
      </c>
      <c r="E268" s="240"/>
      <c r="F268" s="198">
        <f t="shared" si="19"/>
        <v>0</v>
      </c>
    </row>
    <row r="269" spans="1:6" s="188" customFormat="1" ht="15.8" customHeight="1">
      <c r="A269" s="260"/>
      <c r="B269" s="217" t="s">
        <v>793</v>
      </c>
      <c r="C269" s="199"/>
      <c r="D269" s="249"/>
      <c r="E269" s="240"/>
      <c r="F269" s="198">
        <f t="shared" si="19"/>
        <v>0</v>
      </c>
    </row>
    <row r="270" spans="1:6" s="188" customFormat="1" ht="15.8" customHeight="1">
      <c r="A270" s="260">
        <f>+A268+1</f>
        <v>169</v>
      </c>
      <c r="B270" s="217" t="s">
        <v>827</v>
      </c>
      <c r="C270" s="199" t="s">
        <v>1</v>
      </c>
      <c r="D270" s="249">
        <v>30</v>
      </c>
      <c r="E270" s="240"/>
      <c r="F270" s="198">
        <f t="shared" si="19"/>
        <v>0</v>
      </c>
    </row>
    <row r="271" spans="1:6" s="188" customFormat="1" ht="15.8" customHeight="1">
      <c r="A271" s="260"/>
      <c r="B271" s="217"/>
      <c r="C271" s="199"/>
      <c r="D271" s="249"/>
      <c r="E271" s="240"/>
      <c r="F271" s="198">
        <f t="shared" si="19"/>
        <v>0</v>
      </c>
    </row>
    <row r="272" spans="1:6" s="188" customFormat="1" ht="15.8" customHeight="1">
      <c r="A272" s="260"/>
      <c r="B272" s="217" t="s">
        <v>804</v>
      </c>
      <c r="C272" s="199"/>
      <c r="D272" s="249"/>
      <c r="E272" s="240"/>
      <c r="F272" s="198">
        <f t="shared" si="19"/>
        <v>0</v>
      </c>
    </row>
    <row r="273" spans="1:6" s="188" customFormat="1" ht="15.8" customHeight="1">
      <c r="A273" s="260"/>
      <c r="B273" s="217" t="s">
        <v>787</v>
      </c>
      <c r="C273" s="199"/>
      <c r="D273" s="249"/>
      <c r="E273" s="240"/>
      <c r="F273" s="198">
        <f t="shared" si="19"/>
        <v>0</v>
      </c>
    </row>
    <row r="274" spans="1:6" s="188" customFormat="1" ht="81.55">
      <c r="A274" s="260">
        <f>+A270+1</f>
        <v>170</v>
      </c>
      <c r="B274" s="217" t="s">
        <v>835</v>
      </c>
      <c r="C274" s="199" t="s">
        <v>1</v>
      </c>
      <c r="D274" s="249">
        <v>70</v>
      </c>
      <c r="E274" s="240"/>
      <c r="F274" s="198">
        <f t="shared" si="19"/>
        <v>0</v>
      </c>
    </row>
    <row r="275" spans="1:6" s="188" customFormat="1" ht="16.3">
      <c r="A275" s="260">
        <f t="shared" ref="A275:A335" si="20">+A274+1</f>
        <v>171</v>
      </c>
      <c r="B275" s="217" t="s">
        <v>845</v>
      </c>
      <c r="C275" s="199" t="s">
        <v>1</v>
      </c>
      <c r="D275" s="249">
        <v>70</v>
      </c>
      <c r="E275" s="240"/>
      <c r="F275" s="198">
        <f t="shared" si="19"/>
        <v>0</v>
      </c>
    </row>
    <row r="276" spans="1:6" s="188" customFormat="1" ht="16.3">
      <c r="A276" s="260">
        <f t="shared" si="20"/>
        <v>172</v>
      </c>
      <c r="B276" s="217" t="s">
        <v>847</v>
      </c>
      <c r="C276" s="199" t="s">
        <v>1</v>
      </c>
      <c r="D276" s="249">
        <v>50</v>
      </c>
      <c r="E276" s="240"/>
      <c r="F276" s="198">
        <f t="shared" si="19"/>
        <v>0</v>
      </c>
    </row>
    <row r="277" spans="1:6" s="188" customFormat="1" ht="15.8" customHeight="1">
      <c r="A277" s="260"/>
      <c r="B277" s="217" t="s">
        <v>789</v>
      </c>
      <c r="C277" s="199"/>
      <c r="D277" s="249"/>
      <c r="E277" s="240"/>
      <c r="F277" s="198">
        <f t="shared" si="19"/>
        <v>0</v>
      </c>
    </row>
    <row r="278" spans="1:6" s="188" customFormat="1" ht="48.9">
      <c r="A278" s="260">
        <f>+A276+1</f>
        <v>173</v>
      </c>
      <c r="B278" s="217" t="s">
        <v>863</v>
      </c>
      <c r="C278" s="199" t="s">
        <v>1</v>
      </c>
      <c r="D278" s="249">
        <v>50</v>
      </c>
      <c r="E278" s="240"/>
      <c r="F278" s="198">
        <f t="shared" si="19"/>
        <v>0</v>
      </c>
    </row>
    <row r="279" spans="1:6" s="188" customFormat="1" ht="16.3">
      <c r="A279" s="260">
        <f t="shared" si="20"/>
        <v>174</v>
      </c>
      <c r="B279" s="217" t="s">
        <v>840</v>
      </c>
      <c r="C279" s="199" t="s">
        <v>1</v>
      </c>
      <c r="D279" s="249">
        <v>50</v>
      </c>
      <c r="E279" s="240"/>
      <c r="F279" s="198">
        <f t="shared" si="19"/>
        <v>0</v>
      </c>
    </row>
    <row r="280" spans="1:6" s="188" customFormat="1" ht="15.8" customHeight="1">
      <c r="A280" s="260"/>
      <c r="B280" s="217" t="s">
        <v>791</v>
      </c>
      <c r="C280" s="199"/>
      <c r="D280" s="249"/>
      <c r="E280" s="240"/>
      <c r="F280" s="198">
        <f t="shared" si="19"/>
        <v>0</v>
      </c>
    </row>
    <row r="281" spans="1:6" s="188" customFormat="1" ht="81.55">
      <c r="A281" s="260">
        <f>+A279+1</f>
        <v>175</v>
      </c>
      <c r="B281" s="217" t="s">
        <v>835</v>
      </c>
      <c r="C281" s="199" t="s">
        <v>1</v>
      </c>
      <c r="D281" s="249">
        <v>70</v>
      </c>
      <c r="E281" s="240"/>
      <c r="F281" s="198">
        <f t="shared" si="19"/>
        <v>0</v>
      </c>
    </row>
    <row r="282" spans="1:6" s="188" customFormat="1" ht="16.3">
      <c r="A282" s="260">
        <f t="shared" si="20"/>
        <v>176</v>
      </c>
      <c r="B282" s="217" t="s">
        <v>838</v>
      </c>
      <c r="C282" s="199" t="s">
        <v>1</v>
      </c>
      <c r="D282" s="249">
        <v>3</v>
      </c>
      <c r="E282" s="240"/>
      <c r="F282" s="198">
        <f t="shared" si="19"/>
        <v>0</v>
      </c>
    </row>
    <row r="283" spans="1:6" s="188" customFormat="1" ht="15.8" customHeight="1">
      <c r="A283" s="260">
        <f t="shared" si="20"/>
        <v>177</v>
      </c>
      <c r="B283" s="217" t="s">
        <v>847</v>
      </c>
      <c r="C283" s="199" t="s">
        <v>1</v>
      </c>
      <c r="D283" s="249">
        <v>3</v>
      </c>
      <c r="E283" s="240"/>
      <c r="F283" s="198">
        <f t="shared" si="19"/>
        <v>0</v>
      </c>
    </row>
    <row r="284" spans="1:6" s="188" customFormat="1" ht="15.8" customHeight="1">
      <c r="A284" s="260"/>
      <c r="B284" s="217" t="s">
        <v>792</v>
      </c>
      <c r="C284" s="199"/>
      <c r="D284" s="249"/>
      <c r="E284" s="240"/>
      <c r="F284" s="198">
        <f t="shared" si="19"/>
        <v>0</v>
      </c>
    </row>
    <row r="285" spans="1:6" s="188" customFormat="1" ht="65.25">
      <c r="A285" s="260">
        <f>+A283+1</f>
        <v>178</v>
      </c>
      <c r="B285" s="217" t="s">
        <v>862</v>
      </c>
      <c r="C285" s="199" t="s">
        <v>1</v>
      </c>
      <c r="D285" s="249">
        <v>3</v>
      </c>
      <c r="E285" s="240"/>
      <c r="F285" s="198">
        <f t="shared" si="19"/>
        <v>0</v>
      </c>
    </row>
    <row r="286" spans="1:6" s="188" customFormat="1" ht="16.3">
      <c r="A286" s="260">
        <f t="shared" si="20"/>
        <v>179</v>
      </c>
      <c r="B286" s="217" t="s">
        <v>840</v>
      </c>
      <c r="C286" s="199" t="s">
        <v>1</v>
      </c>
      <c r="D286" s="249">
        <v>3</v>
      </c>
      <c r="E286" s="240"/>
      <c r="F286" s="198">
        <f t="shared" si="19"/>
        <v>0</v>
      </c>
    </row>
    <row r="287" spans="1:6" s="188" customFormat="1" ht="15.8" customHeight="1">
      <c r="A287" s="260"/>
      <c r="B287" s="217" t="s">
        <v>793</v>
      </c>
      <c r="C287" s="199"/>
      <c r="D287" s="249"/>
      <c r="E287" s="240"/>
      <c r="F287" s="198">
        <f t="shared" si="19"/>
        <v>0</v>
      </c>
    </row>
    <row r="288" spans="1:6" s="188" customFormat="1" ht="15.8" customHeight="1">
      <c r="A288" s="260">
        <f>+A286+1</f>
        <v>180</v>
      </c>
      <c r="B288" s="217" t="s">
        <v>827</v>
      </c>
      <c r="C288" s="199" t="s">
        <v>1</v>
      </c>
      <c r="D288" s="249">
        <v>50</v>
      </c>
      <c r="E288" s="240"/>
      <c r="F288" s="198">
        <f t="shared" si="19"/>
        <v>0</v>
      </c>
    </row>
    <row r="289" spans="1:6" s="188" customFormat="1" ht="15.8" customHeight="1">
      <c r="A289" s="260"/>
      <c r="B289" s="217"/>
      <c r="C289" s="199"/>
      <c r="D289" s="249"/>
      <c r="E289" s="240"/>
      <c r="F289" s="198">
        <f t="shared" si="19"/>
        <v>0</v>
      </c>
    </row>
    <row r="290" spans="1:6" s="188" customFormat="1" ht="15.8" customHeight="1">
      <c r="A290" s="260"/>
      <c r="B290" s="217" t="s">
        <v>805</v>
      </c>
      <c r="C290" s="199"/>
      <c r="D290" s="249"/>
      <c r="E290" s="240"/>
      <c r="F290" s="198">
        <f t="shared" si="19"/>
        <v>0</v>
      </c>
    </row>
    <row r="291" spans="1:6" s="188" customFormat="1" ht="15.8" customHeight="1">
      <c r="A291" s="260"/>
      <c r="B291" s="217" t="s">
        <v>787</v>
      </c>
      <c r="C291" s="199"/>
      <c r="D291" s="249"/>
      <c r="E291" s="240"/>
      <c r="F291" s="198">
        <f t="shared" si="19"/>
        <v>0</v>
      </c>
    </row>
    <row r="292" spans="1:6" s="188" customFormat="1" ht="16.3">
      <c r="A292" s="260">
        <f>+A288+1</f>
        <v>181</v>
      </c>
      <c r="B292" s="217" t="s">
        <v>845</v>
      </c>
      <c r="C292" s="199" t="s">
        <v>1</v>
      </c>
      <c r="D292" s="249">
        <v>22</v>
      </c>
      <c r="E292" s="240"/>
      <c r="F292" s="198">
        <f t="shared" si="19"/>
        <v>0</v>
      </c>
    </row>
    <row r="293" spans="1:6" s="188" customFormat="1" ht="16.3">
      <c r="A293" s="260">
        <f t="shared" si="20"/>
        <v>182</v>
      </c>
      <c r="B293" s="217" t="s">
        <v>846</v>
      </c>
      <c r="C293" s="199" t="s">
        <v>1</v>
      </c>
      <c r="D293" s="249">
        <v>22</v>
      </c>
      <c r="E293" s="240"/>
      <c r="F293" s="198">
        <f t="shared" si="19"/>
        <v>0</v>
      </c>
    </row>
    <row r="294" spans="1:6" s="188" customFormat="1" ht="16.3">
      <c r="A294" s="260">
        <f t="shared" si="20"/>
        <v>183</v>
      </c>
      <c r="B294" s="217" t="s">
        <v>812</v>
      </c>
      <c r="C294" s="199" t="s">
        <v>1</v>
      </c>
      <c r="D294" s="249">
        <v>12</v>
      </c>
      <c r="E294" s="240"/>
      <c r="F294" s="198">
        <f t="shared" si="19"/>
        <v>0</v>
      </c>
    </row>
    <row r="295" spans="1:6" s="188" customFormat="1" ht="16.3">
      <c r="A295" s="260">
        <f t="shared" si="20"/>
        <v>184</v>
      </c>
      <c r="B295" s="217" t="s">
        <v>847</v>
      </c>
      <c r="C295" s="199" t="s">
        <v>1</v>
      </c>
      <c r="D295" s="249">
        <v>8</v>
      </c>
      <c r="E295" s="240"/>
      <c r="F295" s="198">
        <f t="shared" si="19"/>
        <v>0</v>
      </c>
    </row>
    <row r="296" spans="1:6" s="188" customFormat="1" ht="16.3">
      <c r="A296" s="260">
        <f t="shared" si="20"/>
        <v>185</v>
      </c>
      <c r="B296" s="217" t="s">
        <v>848</v>
      </c>
      <c r="C296" s="199" t="s">
        <v>1</v>
      </c>
      <c r="D296" s="249">
        <v>22</v>
      </c>
      <c r="E296" s="240"/>
      <c r="F296" s="198">
        <f t="shared" si="19"/>
        <v>0</v>
      </c>
    </row>
    <row r="297" spans="1:6" s="188" customFormat="1" ht="16.3">
      <c r="A297" s="260">
        <f t="shared" si="20"/>
        <v>186</v>
      </c>
      <c r="B297" s="217" t="s">
        <v>849</v>
      </c>
      <c r="C297" s="199" t="s">
        <v>1</v>
      </c>
      <c r="D297" s="249">
        <v>8</v>
      </c>
      <c r="E297" s="240"/>
      <c r="F297" s="198">
        <f t="shared" si="19"/>
        <v>0</v>
      </c>
    </row>
    <row r="298" spans="1:6" s="188" customFormat="1" ht="15.8" customHeight="1">
      <c r="A298" s="260"/>
      <c r="B298" s="217" t="s">
        <v>789</v>
      </c>
      <c r="C298" s="199"/>
      <c r="D298" s="249"/>
      <c r="E298" s="240"/>
      <c r="F298" s="198">
        <f t="shared" si="19"/>
        <v>0</v>
      </c>
    </row>
    <row r="299" spans="1:6" s="188" customFormat="1" ht="48.9">
      <c r="A299" s="260">
        <f>+A297+1</f>
        <v>187</v>
      </c>
      <c r="B299" s="217" t="s">
        <v>850</v>
      </c>
      <c r="C299" s="199" t="s">
        <v>1</v>
      </c>
      <c r="D299" s="249">
        <v>25</v>
      </c>
      <c r="E299" s="240"/>
      <c r="F299" s="198">
        <f t="shared" si="19"/>
        <v>0</v>
      </c>
    </row>
    <row r="300" spans="1:6" s="188" customFormat="1" ht="16.3">
      <c r="A300" s="260">
        <f t="shared" si="20"/>
        <v>188</v>
      </c>
      <c r="B300" s="217" t="s">
        <v>851</v>
      </c>
      <c r="C300" s="199" t="s">
        <v>1</v>
      </c>
      <c r="D300" s="249">
        <v>25</v>
      </c>
      <c r="E300" s="240"/>
      <c r="F300" s="198">
        <f t="shared" si="19"/>
        <v>0</v>
      </c>
    </row>
    <row r="301" spans="1:6" s="188" customFormat="1" ht="15.8" customHeight="1">
      <c r="A301" s="260"/>
      <c r="B301" s="217" t="s">
        <v>790</v>
      </c>
      <c r="C301" s="199"/>
      <c r="D301" s="249"/>
      <c r="E301" s="240"/>
      <c r="F301" s="198">
        <f t="shared" si="19"/>
        <v>0</v>
      </c>
    </row>
    <row r="302" spans="1:6" s="188" customFormat="1" ht="32.6">
      <c r="A302" s="260">
        <f>+A300+1</f>
        <v>189</v>
      </c>
      <c r="B302" s="217" t="s">
        <v>852</v>
      </c>
      <c r="C302" s="199" t="s">
        <v>1</v>
      </c>
      <c r="D302" s="249">
        <v>17</v>
      </c>
      <c r="E302" s="240"/>
      <c r="F302" s="198">
        <f t="shared" si="19"/>
        <v>0</v>
      </c>
    </row>
    <row r="303" spans="1:6" s="192" customFormat="1" ht="23.95" customHeight="1">
      <c r="A303" s="260">
        <f t="shared" si="20"/>
        <v>190</v>
      </c>
      <c r="B303" s="217" t="s">
        <v>815</v>
      </c>
      <c r="C303" s="199" t="s">
        <v>4</v>
      </c>
      <c r="D303" s="249">
        <v>12</v>
      </c>
      <c r="E303" s="240"/>
      <c r="F303" s="198">
        <f t="shared" si="19"/>
        <v>0</v>
      </c>
    </row>
    <row r="304" spans="1:6" s="192" customFormat="1" ht="23.95" customHeight="1">
      <c r="A304" s="260"/>
      <c r="B304" s="217" t="s">
        <v>791</v>
      </c>
      <c r="C304" s="199"/>
      <c r="D304" s="249"/>
      <c r="E304" s="240"/>
      <c r="F304" s="198">
        <f t="shared" si="19"/>
        <v>0</v>
      </c>
    </row>
    <row r="305" spans="1:6" s="192" customFormat="1" ht="16.3">
      <c r="A305" s="260">
        <f>+A303+1</f>
        <v>191</v>
      </c>
      <c r="B305" s="217" t="s">
        <v>853</v>
      </c>
      <c r="C305" s="199" t="s">
        <v>1</v>
      </c>
      <c r="D305" s="249">
        <v>2</v>
      </c>
      <c r="E305" s="240"/>
      <c r="F305" s="198">
        <f t="shared" si="19"/>
        <v>0</v>
      </c>
    </row>
    <row r="306" spans="1:6" s="192" customFormat="1" ht="16.3">
      <c r="A306" s="260">
        <f t="shared" si="20"/>
        <v>192</v>
      </c>
      <c r="B306" s="217" t="s">
        <v>812</v>
      </c>
      <c r="C306" s="199" t="s">
        <v>1</v>
      </c>
      <c r="D306" s="249">
        <v>2</v>
      </c>
      <c r="E306" s="240"/>
      <c r="F306" s="198">
        <f t="shared" si="19"/>
        <v>0</v>
      </c>
    </row>
    <row r="307" spans="1:6" s="192" customFormat="1" ht="16.3">
      <c r="A307" s="260">
        <f t="shared" si="20"/>
        <v>193</v>
      </c>
      <c r="B307" s="217" t="s">
        <v>838</v>
      </c>
      <c r="C307" s="199" t="s">
        <v>1</v>
      </c>
      <c r="D307" s="249">
        <v>2</v>
      </c>
      <c r="E307" s="240"/>
      <c r="F307" s="198">
        <f t="shared" si="19"/>
        <v>0</v>
      </c>
    </row>
    <row r="308" spans="1:6" s="192" customFormat="1" ht="16.3">
      <c r="A308" s="260">
        <f t="shared" si="20"/>
        <v>194</v>
      </c>
      <c r="B308" s="217" t="s">
        <v>854</v>
      </c>
      <c r="C308" s="199" t="s">
        <v>1</v>
      </c>
      <c r="D308" s="249">
        <v>2</v>
      </c>
      <c r="E308" s="240"/>
      <c r="F308" s="198">
        <f t="shared" si="19"/>
        <v>0</v>
      </c>
    </row>
    <row r="309" spans="1:6" s="192" customFormat="1" ht="16.3">
      <c r="A309" s="260"/>
      <c r="B309" s="217" t="s">
        <v>792</v>
      </c>
      <c r="C309" s="199"/>
      <c r="D309" s="249"/>
      <c r="E309" s="240"/>
      <c r="F309" s="198">
        <f t="shared" si="19"/>
        <v>0</v>
      </c>
    </row>
    <row r="310" spans="1:6" s="192" customFormat="1" ht="65.25">
      <c r="A310" s="260">
        <f>+A308+1</f>
        <v>195</v>
      </c>
      <c r="B310" s="217" t="s">
        <v>862</v>
      </c>
      <c r="C310" s="199" t="s">
        <v>1</v>
      </c>
      <c r="D310" s="249">
        <v>2</v>
      </c>
      <c r="E310" s="240"/>
      <c r="F310" s="198">
        <f t="shared" si="19"/>
        <v>0</v>
      </c>
    </row>
    <row r="311" spans="1:6" s="192" customFormat="1" ht="16.3">
      <c r="A311" s="260">
        <f t="shared" si="20"/>
        <v>196</v>
      </c>
      <c r="B311" s="217" t="s">
        <v>856</v>
      </c>
      <c r="C311" s="199" t="s">
        <v>1</v>
      </c>
      <c r="D311" s="249">
        <v>2</v>
      </c>
      <c r="E311" s="240"/>
      <c r="F311" s="198">
        <f t="shared" si="19"/>
        <v>0</v>
      </c>
    </row>
    <row r="312" spans="1:6" s="192" customFormat="1" ht="16.3">
      <c r="A312" s="260"/>
      <c r="B312" s="217" t="s">
        <v>793</v>
      </c>
      <c r="C312" s="199"/>
      <c r="D312" s="249"/>
      <c r="E312" s="240"/>
      <c r="F312" s="198">
        <f t="shared" si="19"/>
        <v>0</v>
      </c>
    </row>
    <row r="313" spans="1:6" s="192" customFormat="1" ht="16.3">
      <c r="A313" s="260">
        <f>+A311+1</f>
        <v>197</v>
      </c>
      <c r="B313" s="217" t="s">
        <v>827</v>
      </c>
      <c r="C313" s="199" t="s">
        <v>1</v>
      </c>
      <c r="D313" s="249">
        <v>20</v>
      </c>
      <c r="E313" s="240"/>
      <c r="F313" s="198">
        <f t="shared" si="19"/>
        <v>0</v>
      </c>
    </row>
    <row r="314" spans="1:6" s="192" customFormat="1" ht="16.3">
      <c r="A314" s="260"/>
      <c r="B314" s="217"/>
      <c r="C314" s="199"/>
      <c r="D314" s="249"/>
      <c r="E314" s="240"/>
      <c r="F314" s="198">
        <f t="shared" si="19"/>
        <v>0</v>
      </c>
    </row>
    <row r="315" spans="1:6" s="192" customFormat="1" ht="16.3">
      <c r="A315" s="260"/>
      <c r="B315" s="217" t="s">
        <v>806</v>
      </c>
      <c r="C315" s="199"/>
      <c r="D315" s="249"/>
      <c r="E315" s="240"/>
      <c r="F315" s="198">
        <f t="shared" si="19"/>
        <v>0</v>
      </c>
    </row>
    <row r="316" spans="1:6" s="192" customFormat="1" ht="16.3">
      <c r="A316" s="260"/>
      <c r="B316" s="217" t="s">
        <v>787</v>
      </c>
      <c r="C316" s="199"/>
      <c r="D316" s="249"/>
      <c r="E316" s="240"/>
      <c r="F316" s="198">
        <f t="shared" si="19"/>
        <v>0</v>
      </c>
    </row>
    <row r="317" spans="1:6" s="192" customFormat="1" ht="16.3">
      <c r="A317" s="260">
        <f>+A313+1</f>
        <v>198</v>
      </c>
      <c r="B317" s="217" t="s">
        <v>845</v>
      </c>
      <c r="C317" s="199" t="s">
        <v>1</v>
      </c>
      <c r="D317" s="249">
        <v>10</v>
      </c>
      <c r="E317" s="240"/>
      <c r="F317" s="198">
        <f t="shared" si="19"/>
        <v>0</v>
      </c>
    </row>
    <row r="318" spans="1:6" s="192" customFormat="1" ht="16.3">
      <c r="A318" s="260">
        <f t="shared" si="20"/>
        <v>199</v>
      </c>
      <c r="B318" s="217" t="s">
        <v>846</v>
      </c>
      <c r="C318" s="199" t="s">
        <v>1</v>
      </c>
      <c r="D318" s="249">
        <v>10</v>
      </c>
      <c r="E318" s="240"/>
      <c r="F318" s="198">
        <f t="shared" si="19"/>
        <v>0</v>
      </c>
    </row>
    <row r="319" spans="1:6" s="192" customFormat="1" ht="16.3">
      <c r="A319" s="260">
        <f t="shared" si="20"/>
        <v>200</v>
      </c>
      <c r="B319" s="217" t="s">
        <v>864</v>
      </c>
      <c r="C319" s="199" t="s">
        <v>1</v>
      </c>
      <c r="D319" s="249">
        <v>5</v>
      </c>
      <c r="E319" s="240"/>
      <c r="F319" s="198">
        <f t="shared" si="19"/>
        <v>0</v>
      </c>
    </row>
    <row r="320" spans="1:6" s="192" customFormat="1" ht="16.3">
      <c r="A320" s="260">
        <f t="shared" si="20"/>
        <v>201</v>
      </c>
      <c r="B320" s="217" t="s">
        <v>847</v>
      </c>
      <c r="C320" s="199" t="s">
        <v>1</v>
      </c>
      <c r="D320" s="249">
        <v>5</v>
      </c>
      <c r="E320" s="240"/>
      <c r="F320" s="198">
        <f t="shared" si="19"/>
        <v>0</v>
      </c>
    </row>
    <row r="321" spans="1:6" s="192" customFormat="1" ht="16.3">
      <c r="A321" s="260">
        <f t="shared" si="20"/>
        <v>202</v>
      </c>
      <c r="B321" s="217" t="s">
        <v>848</v>
      </c>
      <c r="C321" s="199" t="s">
        <v>1</v>
      </c>
      <c r="D321" s="249">
        <v>10</v>
      </c>
      <c r="E321" s="240"/>
      <c r="F321" s="198">
        <f t="shared" si="19"/>
        <v>0</v>
      </c>
    </row>
    <row r="322" spans="1:6" s="192" customFormat="1" ht="16.3">
      <c r="A322" s="260">
        <f t="shared" si="20"/>
        <v>203</v>
      </c>
      <c r="B322" s="217" t="s">
        <v>849</v>
      </c>
      <c r="C322" s="199" t="s">
        <v>1</v>
      </c>
      <c r="D322" s="249">
        <v>5</v>
      </c>
      <c r="E322" s="240"/>
      <c r="F322" s="198">
        <f t="shared" si="19"/>
        <v>0</v>
      </c>
    </row>
    <row r="323" spans="1:6" s="192" customFormat="1" ht="16.3">
      <c r="A323" s="260"/>
      <c r="B323" s="217" t="s">
        <v>789</v>
      </c>
      <c r="C323" s="199"/>
      <c r="D323" s="249"/>
      <c r="E323" s="240"/>
      <c r="F323" s="198">
        <f t="shared" si="19"/>
        <v>0</v>
      </c>
    </row>
    <row r="324" spans="1:6" s="192" customFormat="1" ht="32.6">
      <c r="A324" s="260">
        <f>+A322+1</f>
        <v>204</v>
      </c>
      <c r="B324" s="217" t="s">
        <v>865</v>
      </c>
      <c r="C324" s="199" t="s">
        <v>1</v>
      </c>
      <c r="D324" s="249">
        <v>10</v>
      </c>
      <c r="E324" s="240"/>
      <c r="F324" s="198">
        <f t="shared" si="19"/>
        <v>0</v>
      </c>
    </row>
    <row r="325" spans="1:6" s="192" customFormat="1" ht="32.6">
      <c r="A325" s="260">
        <f t="shared" si="20"/>
        <v>205</v>
      </c>
      <c r="B325" s="217" t="s">
        <v>866</v>
      </c>
      <c r="C325" s="199" t="s">
        <v>1</v>
      </c>
      <c r="D325" s="249">
        <v>10</v>
      </c>
      <c r="E325" s="240"/>
      <c r="F325" s="198">
        <f t="shared" si="19"/>
        <v>0</v>
      </c>
    </row>
    <row r="326" spans="1:6" s="192" customFormat="1" ht="48.9">
      <c r="A326" s="260">
        <f t="shared" si="20"/>
        <v>206</v>
      </c>
      <c r="B326" s="217" t="s">
        <v>867</v>
      </c>
      <c r="C326" s="199" t="s">
        <v>1</v>
      </c>
      <c r="D326" s="249">
        <v>10</v>
      </c>
      <c r="E326" s="240"/>
      <c r="F326" s="198">
        <f t="shared" si="19"/>
        <v>0</v>
      </c>
    </row>
    <row r="327" spans="1:6" s="192" customFormat="1" ht="16.3">
      <c r="A327" s="260">
        <f t="shared" si="20"/>
        <v>207</v>
      </c>
      <c r="B327" s="217" t="s">
        <v>868</v>
      </c>
      <c r="C327" s="199" t="s">
        <v>1</v>
      </c>
      <c r="D327" s="249">
        <v>10</v>
      </c>
      <c r="E327" s="240"/>
      <c r="F327" s="198">
        <f t="shared" si="19"/>
        <v>0</v>
      </c>
    </row>
    <row r="328" spans="1:6" s="192" customFormat="1" ht="16.3">
      <c r="A328" s="260"/>
      <c r="B328" s="217" t="s">
        <v>791</v>
      </c>
      <c r="C328" s="199"/>
      <c r="D328" s="249"/>
      <c r="E328" s="240"/>
      <c r="F328" s="198">
        <f t="shared" si="19"/>
        <v>0</v>
      </c>
    </row>
    <row r="329" spans="1:6" s="192" customFormat="1" ht="16.3">
      <c r="A329" s="260">
        <f>+A327+1</f>
        <v>208</v>
      </c>
      <c r="B329" s="217" t="s">
        <v>853</v>
      </c>
      <c r="C329" s="199" t="s">
        <v>1</v>
      </c>
      <c r="D329" s="249">
        <v>2</v>
      </c>
      <c r="E329" s="240"/>
      <c r="F329" s="198">
        <f t="shared" ref="F329:F392" si="21">D329*E329</f>
        <v>0</v>
      </c>
    </row>
    <row r="330" spans="1:6" s="192" customFormat="1" ht="16.3">
      <c r="A330" s="260">
        <f t="shared" si="20"/>
        <v>209</v>
      </c>
      <c r="B330" s="217" t="s">
        <v>812</v>
      </c>
      <c r="C330" s="199" t="s">
        <v>1</v>
      </c>
      <c r="D330" s="249">
        <v>2</v>
      </c>
      <c r="E330" s="240"/>
      <c r="F330" s="198">
        <f t="shared" si="21"/>
        <v>0</v>
      </c>
    </row>
    <row r="331" spans="1:6" s="192" customFormat="1" ht="16.3">
      <c r="A331" s="260">
        <f t="shared" si="20"/>
        <v>210</v>
      </c>
      <c r="B331" s="217" t="s">
        <v>838</v>
      </c>
      <c r="C331" s="199" t="s">
        <v>1</v>
      </c>
      <c r="D331" s="249">
        <v>2</v>
      </c>
      <c r="E331" s="240"/>
      <c r="F331" s="198">
        <f t="shared" si="21"/>
        <v>0</v>
      </c>
    </row>
    <row r="332" spans="1:6" s="192" customFormat="1" ht="16.3">
      <c r="A332" s="260">
        <f t="shared" si="20"/>
        <v>211</v>
      </c>
      <c r="B332" s="217" t="s">
        <v>854</v>
      </c>
      <c r="C332" s="199" t="s">
        <v>1</v>
      </c>
      <c r="D332" s="249">
        <v>2</v>
      </c>
      <c r="E332" s="240"/>
      <c r="F332" s="198">
        <f t="shared" si="21"/>
        <v>0</v>
      </c>
    </row>
    <row r="333" spans="1:6" s="192" customFormat="1" ht="16.3">
      <c r="A333" s="260"/>
      <c r="B333" s="217" t="s">
        <v>792</v>
      </c>
      <c r="C333" s="199"/>
      <c r="D333" s="249"/>
      <c r="E333" s="240"/>
      <c r="F333" s="198">
        <f t="shared" si="21"/>
        <v>0</v>
      </c>
    </row>
    <row r="334" spans="1:6" s="192" customFormat="1" ht="65.25">
      <c r="A334" s="260">
        <f>+A332+1</f>
        <v>212</v>
      </c>
      <c r="B334" s="217" t="s">
        <v>862</v>
      </c>
      <c r="C334" s="199" t="s">
        <v>1</v>
      </c>
      <c r="D334" s="249">
        <v>2</v>
      </c>
      <c r="E334" s="240"/>
      <c r="F334" s="198">
        <f t="shared" si="21"/>
        <v>0</v>
      </c>
    </row>
    <row r="335" spans="1:6" s="192" customFormat="1" ht="16.3">
      <c r="A335" s="260">
        <f t="shared" si="20"/>
        <v>213</v>
      </c>
      <c r="B335" s="217" t="s">
        <v>869</v>
      </c>
      <c r="C335" s="199" t="s">
        <v>1</v>
      </c>
      <c r="D335" s="249">
        <v>2</v>
      </c>
      <c r="E335" s="240"/>
      <c r="F335" s="198">
        <f t="shared" si="21"/>
        <v>0</v>
      </c>
    </row>
    <row r="336" spans="1:6" s="192" customFormat="1" ht="16.3">
      <c r="A336" s="260"/>
      <c r="B336" s="217" t="s">
        <v>793</v>
      </c>
      <c r="C336" s="199"/>
      <c r="D336" s="249"/>
      <c r="E336" s="240"/>
      <c r="F336" s="198">
        <f t="shared" si="21"/>
        <v>0</v>
      </c>
    </row>
    <row r="337" spans="1:6" s="110" customFormat="1" ht="16.3">
      <c r="A337" s="260">
        <f>+A335+1</f>
        <v>214</v>
      </c>
      <c r="B337" s="217" t="s">
        <v>827</v>
      </c>
      <c r="C337" s="199" t="s">
        <v>1</v>
      </c>
      <c r="D337" s="249">
        <v>4</v>
      </c>
      <c r="E337" s="240"/>
      <c r="F337" s="198">
        <f t="shared" si="21"/>
        <v>0</v>
      </c>
    </row>
    <row r="338" spans="1:6" s="188" customFormat="1" ht="16.3">
      <c r="A338" s="260"/>
      <c r="B338" s="217"/>
      <c r="C338" s="199"/>
      <c r="D338" s="249"/>
      <c r="E338" s="240"/>
      <c r="F338" s="198">
        <f t="shared" si="21"/>
        <v>0</v>
      </c>
    </row>
    <row r="339" spans="1:6" s="188" customFormat="1" ht="15.8" customHeight="1">
      <c r="A339" s="260"/>
      <c r="B339" s="217" t="s">
        <v>807</v>
      </c>
      <c r="C339" s="199"/>
      <c r="D339" s="249"/>
      <c r="E339" s="240"/>
      <c r="F339" s="198">
        <f t="shared" si="21"/>
        <v>0</v>
      </c>
    </row>
    <row r="340" spans="1:6" s="188" customFormat="1" ht="19.55" customHeight="1">
      <c r="A340" s="260"/>
      <c r="B340" s="217" t="s">
        <v>787</v>
      </c>
      <c r="C340" s="199"/>
      <c r="D340" s="249"/>
      <c r="E340" s="240"/>
      <c r="F340" s="198">
        <f t="shared" si="21"/>
        <v>0</v>
      </c>
    </row>
    <row r="341" spans="1:6" s="188" customFormat="1" ht="48.9">
      <c r="A341" s="260">
        <f>+A337+1</f>
        <v>215</v>
      </c>
      <c r="B341" s="217" t="s">
        <v>870</v>
      </c>
      <c r="C341" s="199" t="s">
        <v>1</v>
      </c>
      <c r="D341" s="249">
        <v>4</v>
      </c>
      <c r="E341" s="240"/>
      <c r="F341" s="198">
        <f t="shared" si="21"/>
        <v>0</v>
      </c>
    </row>
    <row r="342" spans="1:6" s="188" customFormat="1" ht="16.3">
      <c r="A342" s="260">
        <f t="shared" ref="A342:A360" si="22">+A341+1</f>
        <v>216</v>
      </c>
      <c r="B342" s="217" t="s">
        <v>864</v>
      </c>
      <c r="C342" s="199" t="s">
        <v>1</v>
      </c>
      <c r="D342" s="249">
        <v>4</v>
      </c>
      <c r="E342" s="240"/>
      <c r="F342" s="198">
        <f t="shared" si="21"/>
        <v>0</v>
      </c>
    </row>
    <row r="343" spans="1:6" s="188" customFormat="1" ht="16.3">
      <c r="A343" s="260">
        <f t="shared" si="22"/>
        <v>217</v>
      </c>
      <c r="B343" s="217" t="s">
        <v>871</v>
      </c>
      <c r="C343" s="199" t="s">
        <v>1</v>
      </c>
      <c r="D343" s="249">
        <v>4</v>
      </c>
      <c r="E343" s="240"/>
      <c r="F343" s="198">
        <f t="shared" si="21"/>
        <v>0</v>
      </c>
    </row>
    <row r="344" spans="1:6" s="188" customFormat="1" ht="16.3">
      <c r="A344" s="260">
        <f t="shared" si="22"/>
        <v>218</v>
      </c>
      <c r="B344" s="217" t="s">
        <v>872</v>
      </c>
      <c r="C344" s="199" t="s">
        <v>1</v>
      </c>
      <c r="D344" s="249">
        <v>8</v>
      </c>
      <c r="E344" s="240"/>
      <c r="F344" s="198">
        <f t="shared" si="21"/>
        <v>0</v>
      </c>
    </row>
    <row r="345" spans="1:6" s="188" customFormat="1" ht="16.3">
      <c r="A345" s="260">
        <f t="shared" si="22"/>
        <v>219</v>
      </c>
      <c r="B345" s="217" t="s">
        <v>847</v>
      </c>
      <c r="C345" s="199" t="s">
        <v>1</v>
      </c>
      <c r="D345" s="249">
        <v>4</v>
      </c>
      <c r="E345" s="240"/>
      <c r="F345" s="198">
        <f t="shared" si="21"/>
        <v>0</v>
      </c>
    </row>
    <row r="346" spans="1:6" s="188" customFormat="1" ht="16.3">
      <c r="A346" s="260">
        <f t="shared" si="22"/>
        <v>220</v>
      </c>
      <c r="B346" s="217" t="s">
        <v>848</v>
      </c>
      <c r="C346" s="199" t="s">
        <v>1</v>
      </c>
      <c r="D346" s="249">
        <v>4</v>
      </c>
      <c r="E346" s="240"/>
      <c r="F346" s="198">
        <f t="shared" si="21"/>
        <v>0</v>
      </c>
    </row>
    <row r="347" spans="1:6" s="188" customFormat="1" ht="16.3">
      <c r="A347" s="260">
        <f t="shared" si="22"/>
        <v>221</v>
      </c>
      <c r="B347" s="217" t="s">
        <v>873</v>
      </c>
      <c r="C347" s="199" t="s">
        <v>1</v>
      </c>
      <c r="D347" s="249">
        <v>4</v>
      </c>
      <c r="E347" s="240"/>
      <c r="F347" s="198">
        <f t="shared" si="21"/>
        <v>0</v>
      </c>
    </row>
    <row r="348" spans="1:6" s="188" customFormat="1" ht="19.55" customHeight="1">
      <c r="A348" s="260"/>
      <c r="B348" s="217" t="s">
        <v>789</v>
      </c>
      <c r="C348" s="199"/>
      <c r="D348" s="249"/>
      <c r="E348" s="240"/>
      <c r="F348" s="198">
        <f t="shared" si="21"/>
        <v>0</v>
      </c>
    </row>
    <row r="349" spans="1:6" s="188" customFormat="1" ht="48.9">
      <c r="A349" s="260">
        <f>+A347+1</f>
        <v>222</v>
      </c>
      <c r="B349" s="217" t="s">
        <v>874</v>
      </c>
      <c r="C349" s="199" t="s">
        <v>1</v>
      </c>
      <c r="D349" s="249">
        <v>4</v>
      </c>
      <c r="E349" s="240"/>
      <c r="F349" s="198">
        <f t="shared" si="21"/>
        <v>0</v>
      </c>
    </row>
    <row r="350" spans="1:6" s="188" customFormat="1" ht="32.6">
      <c r="A350" s="260">
        <f t="shared" si="22"/>
        <v>223</v>
      </c>
      <c r="B350" s="217" t="s">
        <v>875</v>
      </c>
      <c r="C350" s="199" t="s">
        <v>1</v>
      </c>
      <c r="D350" s="249">
        <v>4</v>
      </c>
      <c r="E350" s="240"/>
      <c r="F350" s="198">
        <f t="shared" si="21"/>
        <v>0</v>
      </c>
    </row>
    <row r="351" spans="1:6" s="188" customFormat="1" ht="48.9">
      <c r="A351" s="260">
        <f t="shared" si="22"/>
        <v>224</v>
      </c>
      <c r="B351" s="217" t="s">
        <v>876</v>
      </c>
      <c r="C351" s="199" t="s">
        <v>1</v>
      </c>
      <c r="D351" s="249">
        <v>4</v>
      </c>
      <c r="E351" s="240"/>
      <c r="F351" s="198">
        <f t="shared" si="21"/>
        <v>0</v>
      </c>
    </row>
    <row r="352" spans="1:6" s="188" customFormat="1" ht="15.8" customHeight="1">
      <c r="A352" s="260"/>
      <c r="B352" s="217" t="s">
        <v>795</v>
      </c>
      <c r="C352" s="199"/>
      <c r="D352" s="249"/>
      <c r="E352" s="240"/>
      <c r="F352" s="198">
        <f t="shared" si="21"/>
        <v>0</v>
      </c>
    </row>
    <row r="353" spans="1:6" s="188" customFormat="1" ht="32.6">
      <c r="A353" s="260">
        <f>+A351+1</f>
        <v>225</v>
      </c>
      <c r="B353" s="217" t="s">
        <v>877</v>
      </c>
      <c r="C353" s="199" t="s">
        <v>1</v>
      </c>
      <c r="D353" s="249">
        <v>4</v>
      </c>
      <c r="E353" s="240"/>
      <c r="F353" s="198">
        <f t="shared" si="21"/>
        <v>0</v>
      </c>
    </row>
    <row r="354" spans="1:6" s="188" customFormat="1" ht="16.3">
      <c r="A354" s="260">
        <f t="shared" si="22"/>
        <v>226</v>
      </c>
      <c r="B354" s="217" t="s">
        <v>878</v>
      </c>
      <c r="C354" s="199" t="s">
        <v>1</v>
      </c>
      <c r="D354" s="249">
        <v>4</v>
      </c>
      <c r="E354" s="240"/>
      <c r="F354" s="198">
        <f t="shared" si="21"/>
        <v>0</v>
      </c>
    </row>
    <row r="355" spans="1:6" s="188" customFormat="1" ht="16.3">
      <c r="A355" s="260">
        <f t="shared" si="22"/>
        <v>227</v>
      </c>
      <c r="B355" s="217" t="s">
        <v>879</v>
      </c>
      <c r="C355" s="199" t="s">
        <v>1</v>
      </c>
      <c r="D355" s="249">
        <v>8</v>
      </c>
      <c r="E355" s="240"/>
      <c r="F355" s="198">
        <f t="shared" si="21"/>
        <v>0</v>
      </c>
    </row>
    <row r="356" spans="1:6" s="110" customFormat="1" ht="16.3">
      <c r="A356" s="260">
        <f t="shared" si="22"/>
        <v>228</v>
      </c>
      <c r="B356" s="217" t="s">
        <v>880</v>
      </c>
      <c r="C356" s="199" t="s">
        <v>1</v>
      </c>
      <c r="D356" s="249">
        <v>12</v>
      </c>
      <c r="E356" s="240"/>
      <c r="F356" s="198">
        <f t="shared" si="21"/>
        <v>0</v>
      </c>
    </row>
    <row r="357" spans="1:6" s="188" customFormat="1" ht="16.3">
      <c r="A357" s="260">
        <f t="shared" si="22"/>
        <v>229</v>
      </c>
      <c r="B357" s="217" t="s">
        <v>881</v>
      </c>
      <c r="C357" s="199" t="s">
        <v>1</v>
      </c>
      <c r="D357" s="249">
        <v>4</v>
      </c>
      <c r="E357" s="240"/>
      <c r="F357" s="198">
        <f t="shared" si="21"/>
        <v>0</v>
      </c>
    </row>
    <row r="358" spans="1:6" s="188" customFormat="1" ht="48.9">
      <c r="A358" s="260">
        <f t="shared" si="22"/>
        <v>230</v>
      </c>
      <c r="B358" s="217" t="s">
        <v>882</v>
      </c>
      <c r="C358" s="199" t="s">
        <v>1</v>
      </c>
      <c r="D358" s="249">
        <v>4</v>
      </c>
      <c r="E358" s="240"/>
      <c r="F358" s="198">
        <f t="shared" si="21"/>
        <v>0</v>
      </c>
    </row>
    <row r="359" spans="1:6" s="188" customFormat="1" ht="32.6">
      <c r="A359" s="260">
        <f t="shared" si="22"/>
        <v>231</v>
      </c>
      <c r="B359" s="217" t="s">
        <v>883</v>
      </c>
      <c r="C359" s="199" t="s">
        <v>1</v>
      </c>
      <c r="D359" s="249">
        <v>4</v>
      </c>
      <c r="E359" s="240"/>
      <c r="F359" s="198">
        <f t="shared" si="21"/>
        <v>0</v>
      </c>
    </row>
    <row r="360" spans="1:6" s="188" customFormat="1" ht="16.3">
      <c r="A360" s="260">
        <f t="shared" si="22"/>
        <v>232</v>
      </c>
      <c r="B360" s="217" t="s">
        <v>808</v>
      </c>
      <c r="C360" s="199" t="s">
        <v>3</v>
      </c>
      <c r="D360" s="249">
        <v>12</v>
      </c>
      <c r="E360" s="240"/>
      <c r="F360" s="198">
        <f t="shared" si="21"/>
        <v>0</v>
      </c>
    </row>
    <row r="361" spans="1:6" s="188" customFormat="1" ht="16.3">
      <c r="A361" s="260"/>
      <c r="B361" s="217" t="s">
        <v>793</v>
      </c>
      <c r="C361" s="199"/>
      <c r="D361" s="249"/>
      <c r="E361" s="240"/>
      <c r="F361" s="198">
        <f t="shared" si="21"/>
        <v>0</v>
      </c>
    </row>
    <row r="362" spans="1:6" s="188" customFormat="1" ht="15.8" customHeight="1">
      <c r="A362" s="260">
        <f>+A360+1</f>
        <v>233</v>
      </c>
      <c r="B362" s="217" t="s">
        <v>827</v>
      </c>
      <c r="C362" s="199" t="s">
        <v>1</v>
      </c>
      <c r="D362" s="249">
        <v>1</v>
      </c>
      <c r="E362" s="240"/>
      <c r="F362" s="198">
        <f t="shared" si="21"/>
        <v>0</v>
      </c>
    </row>
    <row r="363" spans="1:6" s="188" customFormat="1" ht="15.8" customHeight="1">
      <c r="A363" s="250"/>
      <c r="B363" s="213"/>
      <c r="C363" s="201"/>
      <c r="D363" s="250"/>
      <c r="E363" s="211"/>
      <c r="F363" s="198">
        <f t="shared" si="21"/>
        <v>0</v>
      </c>
    </row>
    <row r="364" spans="1:6" s="188" customFormat="1" ht="15.8" customHeight="1">
      <c r="A364" s="260"/>
      <c r="B364" s="220" t="s">
        <v>922</v>
      </c>
      <c r="C364" s="199"/>
      <c r="D364" s="249">
        <v>0</v>
      </c>
      <c r="E364" s="240"/>
      <c r="F364" s="198">
        <f t="shared" si="21"/>
        <v>0</v>
      </c>
    </row>
    <row r="365" spans="1:6" s="110" customFormat="1" ht="15.8" customHeight="1">
      <c r="A365" s="260">
        <f>+A362+1</f>
        <v>234</v>
      </c>
      <c r="B365" s="213" t="s">
        <v>675</v>
      </c>
      <c r="C365" s="199" t="s">
        <v>1</v>
      </c>
      <c r="D365" s="249">
        <v>4</v>
      </c>
      <c r="E365" s="240"/>
      <c r="F365" s="198">
        <f t="shared" si="21"/>
        <v>0</v>
      </c>
    </row>
    <row r="366" spans="1:6" s="188" customFormat="1" ht="16.3">
      <c r="A366" s="260"/>
      <c r="B366" s="221"/>
      <c r="C366" s="199"/>
      <c r="D366" s="249">
        <v>0</v>
      </c>
      <c r="E366" s="240"/>
      <c r="F366" s="198">
        <f t="shared" si="21"/>
        <v>0</v>
      </c>
    </row>
    <row r="367" spans="1:6" s="188" customFormat="1" ht="15.8" customHeight="1">
      <c r="A367" s="260">
        <f>+A365+1</f>
        <v>235</v>
      </c>
      <c r="B367" s="213" t="s">
        <v>747</v>
      </c>
      <c r="C367" s="199" t="s">
        <v>1</v>
      </c>
      <c r="D367" s="249">
        <v>4</v>
      </c>
      <c r="E367" s="240"/>
      <c r="F367" s="198">
        <f t="shared" si="21"/>
        <v>0</v>
      </c>
    </row>
    <row r="368" spans="1:6" s="188" customFormat="1" ht="15.8" customHeight="1">
      <c r="A368" s="260"/>
      <c r="B368" s="221"/>
      <c r="C368" s="199"/>
      <c r="D368" s="249">
        <v>0</v>
      </c>
      <c r="E368" s="240"/>
      <c r="F368" s="198">
        <f t="shared" si="21"/>
        <v>0</v>
      </c>
    </row>
    <row r="369" spans="1:6" s="188" customFormat="1" ht="15.8" customHeight="1">
      <c r="A369" s="260">
        <f>+A367+1</f>
        <v>236</v>
      </c>
      <c r="B369" s="213" t="s">
        <v>748</v>
      </c>
      <c r="C369" s="199" t="s">
        <v>1</v>
      </c>
      <c r="D369" s="249">
        <v>8</v>
      </c>
      <c r="E369" s="240"/>
      <c r="F369" s="198">
        <f t="shared" si="21"/>
        <v>0</v>
      </c>
    </row>
    <row r="370" spans="1:6" s="188" customFormat="1" ht="15.8" customHeight="1">
      <c r="A370" s="260"/>
      <c r="B370" s="213"/>
      <c r="C370" s="199"/>
      <c r="D370" s="249"/>
      <c r="E370" s="240"/>
      <c r="F370" s="198">
        <f t="shared" si="21"/>
        <v>0</v>
      </c>
    </row>
    <row r="371" spans="1:6" s="188" customFormat="1" ht="15.8" customHeight="1">
      <c r="A371" s="260">
        <f>+A369+1</f>
        <v>237</v>
      </c>
      <c r="B371" s="213" t="s">
        <v>642</v>
      </c>
      <c r="C371" s="199" t="s">
        <v>1</v>
      </c>
      <c r="D371" s="249">
        <v>8</v>
      </c>
      <c r="E371" s="240"/>
      <c r="F371" s="198">
        <f t="shared" si="21"/>
        <v>0</v>
      </c>
    </row>
    <row r="372" spans="1:6" s="110" customFormat="1" ht="15.8" customHeight="1">
      <c r="A372" s="260"/>
      <c r="B372" s="221"/>
      <c r="C372" s="199"/>
      <c r="D372" s="249">
        <v>0</v>
      </c>
      <c r="E372" s="240"/>
      <c r="F372" s="198">
        <f t="shared" si="21"/>
        <v>0</v>
      </c>
    </row>
    <row r="373" spans="1:6" s="188" customFormat="1" ht="15.8" customHeight="1">
      <c r="A373" s="260">
        <f t="shared" ref="A373" si="23">+A371+1</f>
        <v>238</v>
      </c>
      <c r="B373" s="213" t="s">
        <v>749</v>
      </c>
      <c r="C373" s="199" t="s">
        <v>1</v>
      </c>
      <c r="D373" s="249">
        <v>4</v>
      </c>
      <c r="E373" s="240"/>
      <c r="F373" s="198">
        <f t="shared" si="21"/>
        <v>0</v>
      </c>
    </row>
    <row r="374" spans="1:6" s="188" customFormat="1" ht="15.8" customHeight="1">
      <c r="A374" s="260"/>
      <c r="B374" s="221"/>
      <c r="C374" s="199"/>
      <c r="D374" s="249">
        <v>0</v>
      </c>
      <c r="E374" s="240"/>
      <c r="F374" s="198">
        <f t="shared" si="21"/>
        <v>0</v>
      </c>
    </row>
    <row r="375" spans="1:6" s="110" customFormat="1" ht="15.8" customHeight="1">
      <c r="A375" s="260">
        <f t="shared" ref="A375" si="24">+A373+1</f>
        <v>239</v>
      </c>
      <c r="B375" s="213" t="s">
        <v>135</v>
      </c>
      <c r="C375" s="199" t="s">
        <v>1</v>
      </c>
      <c r="D375" s="249">
        <v>8</v>
      </c>
      <c r="E375" s="240"/>
      <c r="F375" s="198">
        <f t="shared" si="21"/>
        <v>0</v>
      </c>
    </row>
    <row r="376" spans="1:6" s="188" customFormat="1" ht="16.3">
      <c r="A376" s="260"/>
      <c r="B376" s="221"/>
      <c r="C376" s="199"/>
      <c r="D376" s="249">
        <v>0</v>
      </c>
      <c r="E376" s="240"/>
      <c r="F376" s="198">
        <f t="shared" si="21"/>
        <v>0</v>
      </c>
    </row>
    <row r="377" spans="1:6" s="110" customFormat="1" ht="32.6">
      <c r="A377" s="260">
        <f t="shared" ref="A377" si="25">+A375+1</f>
        <v>240</v>
      </c>
      <c r="B377" s="213" t="s">
        <v>676</v>
      </c>
      <c r="C377" s="199" t="s">
        <v>545</v>
      </c>
      <c r="D377" s="249">
        <v>2</v>
      </c>
      <c r="E377" s="240"/>
      <c r="F377" s="198">
        <f t="shared" si="21"/>
        <v>0</v>
      </c>
    </row>
    <row r="378" spans="1:6" s="188" customFormat="1" ht="15.8" customHeight="1">
      <c r="A378" s="260"/>
      <c r="B378" s="221"/>
      <c r="C378" s="199"/>
      <c r="D378" s="249">
        <v>0</v>
      </c>
      <c r="E378" s="240"/>
      <c r="F378" s="198">
        <f t="shared" si="21"/>
        <v>0</v>
      </c>
    </row>
    <row r="379" spans="1:6" s="188" customFormat="1" ht="15.8" customHeight="1">
      <c r="A379" s="260">
        <f t="shared" ref="A379" si="26">+A377+1</f>
        <v>241</v>
      </c>
      <c r="B379" s="213" t="s">
        <v>742</v>
      </c>
      <c r="C379" s="199" t="s">
        <v>545</v>
      </c>
      <c r="D379" s="249">
        <v>2</v>
      </c>
      <c r="E379" s="240"/>
      <c r="F379" s="198">
        <f t="shared" si="21"/>
        <v>0</v>
      </c>
    </row>
    <row r="380" spans="1:6" s="110" customFormat="1" ht="15.8" customHeight="1">
      <c r="A380" s="260"/>
      <c r="B380" s="221"/>
      <c r="C380" s="199"/>
      <c r="D380" s="249">
        <v>0</v>
      </c>
      <c r="E380" s="240"/>
      <c r="F380" s="198">
        <f t="shared" si="21"/>
        <v>0</v>
      </c>
    </row>
    <row r="381" spans="1:6" s="188" customFormat="1" ht="15.8" customHeight="1">
      <c r="A381" s="260">
        <f t="shared" ref="A381" si="27">+A379+1</f>
        <v>242</v>
      </c>
      <c r="B381" s="213" t="s">
        <v>677</v>
      </c>
      <c r="C381" s="199" t="s">
        <v>1</v>
      </c>
      <c r="D381" s="249">
        <v>2</v>
      </c>
      <c r="E381" s="240"/>
      <c r="F381" s="198">
        <f t="shared" si="21"/>
        <v>0</v>
      </c>
    </row>
    <row r="382" spans="1:6" s="110" customFormat="1" ht="15.8" customHeight="1">
      <c r="A382" s="260"/>
      <c r="B382" s="221"/>
      <c r="C382" s="199"/>
      <c r="D382" s="249">
        <v>0</v>
      </c>
      <c r="E382" s="240"/>
      <c r="F382" s="198">
        <f t="shared" si="21"/>
        <v>0</v>
      </c>
    </row>
    <row r="383" spans="1:6" s="188" customFormat="1" ht="15.8" customHeight="1">
      <c r="A383" s="260">
        <f t="shared" ref="A383" si="28">+A381+1</f>
        <v>243</v>
      </c>
      <c r="B383" s="213" t="s">
        <v>885</v>
      </c>
      <c r="C383" s="199" t="s">
        <v>1</v>
      </c>
      <c r="D383" s="249">
        <v>15</v>
      </c>
      <c r="E383" s="240"/>
      <c r="F383" s="198">
        <f t="shared" si="21"/>
        <v>0</v>
      </c>
    </row>
    <row r="384" spans="1:6" s="188" customFormat="1" ht="15.8" customHeight="1">
      <c r="A384" s="260"/>
      <c r="B384" s="221"/>
      <c r="C384" s="199"/>
      <c r="D384" s="249">
        <v>0</v>
      </c>
      <c r="E384" s="240"/>
      <c r="F384" s="198">
        <f t="shared" si="21"/>
        <v>0</v>
      </c>
    </row>
    <row r="385" spans="1:6" s="188" customFormat="1" ht="15.8" customHeight="1">
      <c r="A385" s="260">
        <f t="shared" ref="A385" si="29">+A383+1</f>
        <v>244</v>
      </c>
      <c r="B385" s="213" t="s">
        <v>886</v>
      </c>
      <c r="C385" s="199" t="s">
        <v>1</v>
      </c>
      <c r="D385" s="249">
        <v>15</v>
      </c>
      <c r="E385" s="240"/>
      <c r="F385" s="198">
        <f t="shared" si="21"/>
        <v>0</v>
      </c>
    </row>
    <row r="386" spans="1:6" s="188" customFormat="1" ht="15.8" customHeight="1">
      <c r="A386" s="260"/>
      <c r="B386" s="213"/>
      <c r="C386" s="199"/>
      <c r="D386" s="249"/>
      <c r="E386" s="240"/>
      <c r="F386" s="198">
        <f t="shared" si="21"/>
        <v>0</v>
      </c>
    </row>
    <row r="387" spans="1:6" s="188" customFormat="1" ht="15.8" customHeight="1">
      <c r="A387" s="260"/>
      <c r="B387" s="214" t="s">
        <v>136</v>
      </c>
      <c r="C387" s="199"/>
      <c r="D387" s="249">
        <v>0</v>
      </c>
      <c r="E387" s="240"/>
      <c r="F387" s="198">
        <f t="shared" si="21"/>
        <v>0</v>
      </c>
    </row>
    <row r="388" spans="1:6" s="188" customFormat="1" ht="16.3">
      <c r="A388" s="260">
        <f>+A385+1</f>
        <v>245</v>
      </c>
      <c r="B388" s="213" t="s">
        <v>887</v>
      </c>
      <c r="C388" s="199" t="s">
        <v>545</v>
      </c>
      <c r="D388" s="249">
        <v>1</v>
      </c>
      <c r="E388" s="240"/>
      <c r="F388" s="198">
        <f t="shared" si="21"/>
        <v>0</v>
      </c>
    </row>
    <row r="389" spans="1:6" s="188" customFormat="1" ht="16.3">
      <c r="A389" s="260"/>
      <c r="B389" s="216"/>
      <c r="C389" s="199"/>
      <c r="D389" s="249"/>
      <c r="E389" s="240"/>
      <c r="F389" s="198">
        <f t="shared" si="21"/>
        <v>0</v>
      </c>
    </row>
    <row r="390" spans="1:6" s="188" customFormat="1" ht="32.6">
      <c r="A390" s="260">
        <f>+A388+1</f>
        <v>246</v>
      </c>
      <c r="B390" s="213" t="s">
        <v>678</v>
      </c>
      <c r="C390" s="199" t="s">
        <v>545</v>
      </c>
      <c r="D390" s="249">
        <v>2</v>
      </c>
      <c r="E390" s="240"/>
      <c r="F390" s="198">
        <f t="shared" si="21"/>
        <v>0</v>
      </c>
    </row>
    <row r="391" spans="1:6" s="188" customFormat="1" ht="16.3">
      <c r="A391" s="260"/>
      <c r="B391" s="216"/>
      <c r="C391" s="199"/>
      <c r="D391" s="249"/>
      <c r="E391" s="240"/>
      <c r="F391" s="198">
        <f t="shared" si="21"/>
        <v>0</v>
      </c>
    </row>
    <row r="392" spans="1:6" s="188" customFormat="1" ht="15.8" customHeight="1">
      <c r="A392" s="260">
        <f t="shared" ref="A392" si="30">+A390+1</f>
        <v>247</v>
      </c>
      <c r="B392" s="213" t="s">
        <v>680</v>
      </c>
      <c r="C392" s="199" t="s">
        <v>545</v>
      </c>
      <c r="D392" s="249">
        <v>2</v>
      </c>
      <c r="E392" s="240"/>
      <c r="F392" s="198">
        <f t="shared" si="21"/>
        <v>0</v>
      </c>
    </row>
    <row r="393" spans="1:6" s="188" customFormat="1" ht="16.3">
      <c r="A393" s="260"/>
      <c r="B393" s="216"/>
      <c r="C393" s="199"/>
      <c r="D393" s="249"/>
      <c r="E393" s="240"/>
      <c r="F393" s="198">
        <f t="shared" ref="F393:F456" si="31">D393*E393</f>
        <v>0</v>
      </c>
    </row>
    <row r="394" spans="1:6" s="188" customFormat="1" ht="32.6">
      <c r="A394" s="260">
        <f t="shared" ref="A394" si="32">+A392+1</f>
        <v>248</v>
      </c>
      <c r="B394" s="213" t="s">
        <v>679</v>
      </c>
      <c r="C394" s="199" t="s">
        <v>545</v>
      </c>
      <c r="D394" s="249">
        <v>2</v>
      </c>
      <c r="E394" s="240"/>
      <c r="F394" s="198">
        <f t="shared" si="31"/>
        <v>0</v>
      </c>
    </row>
    <row r="395" spans="1:6" s="188" customFormat="1" ht="15.8" customHeight="1">
      <c r="A395" s="260"/>
      <c r="B395" s="216"/>
      <c r="C395" s="199"/>
      <c r="D395" s="249"/>
      <c r="E395" s="240"/>
      <c r="F395" s="198">
        <f t="shared" si="31"/>
        <v>0</v>
      </c>
    </row>
    <row r="396" spans="1:6" s="188" customFormat="1" ht="32.6">
      <c r="A396" s="260">
        <f t="shared" ref="A396" si="33">+A394+1</f>
        <v>249</v>
      </c>
      <c r="B396" s="213" t="s">
        <v>681</v>
      </c>
      <c r="C396" s="199" t="s">
        <v>545</v>
      </c>
      <c r="D396" s="249">
        <v>2</v>
      </c>
      <c r="E396" s="240"/>
      <c r="F396" s="198">
        <f t="shared" si="31"/>
        <v>0</v>
      </c>
    </row>
    <row r="397" spans="1:6" s="188" customFormat="1" ht="15.8" customHeight="1">
      <c r="A397" s="260"/>
      <c r="B397" s="216"/>
      <c r="C397" s="199"/>
      <c r="D397" s="249"/>
      <c r="E397" s="240"/>
      <c r="F397" s="198">
        <f t="shared" si="31"/>
        <v>0</v>
      </c>
    </row>
    <row r="398" spans="1:6" s="188" customFormat="1" ht="16.3">
      <c r="A398" s="260">
        <f t="shared" ref="A398" si="34">+A396+1</f>
        <v>250</v>
      </c>
      <c r="B398" s="213" t="s">
        <v>682</v>
      </c>
      <c r="C398" s="199" t="s">
        <v>545</v>
      </c>
      <c r="D398" s="249">
        <v>2</v>
      </c>
      <c r="E398" s="240"/>
      <c r="F398" s="198">
        <f t="shared" si="31"/>
        <v>0</v>
      </c>
    </row>
    <row r="399" spans="1:6" s="188" customFormat="1" ht="17" thickBot="1">
      <c r="A399" s="260"/>
      <c r="B399" s="222"/>
      <c r="C399" s="202"/>
      <c r="D399" s="249">
        <v>0</v>
      </c>
      <c r="E399" s="240"/>
      <c r="F399" s="198">
        <f t="shared" si="31"/>
        <v>0</v>
      </c>
    </row>
    <row r="400" spans="1:6" s="188" customFormat="1" ht="16.3">
      <c r="A400" s="260">
        <f t="shared" ref="A400" si="35">+A398+1</f>
        <v>251</v>
      </c>
      <c r="B400" s="213" t="s">
        <v>582</v>
      </c>
      <c r="C400" s="199" t="s">
        <v>4</v>
      </c>
      <c r="D400" s="249">
        <v>400</v>
      </c>
      <c r="E400" s="240"/>
      <c r="F400" s="198">
        <f t="shared" si="31"/>
        <v>0</v>
      </c>
    </row>
    <row r="401" spans="1:6" s="188" customFormat="1" ht="15.8" customHeight="1">
      <c r="A401" s="261"/>
      <c r="B401" s="219"/>
      <c r="C401" s="199"/>
      <c r="D401" s="249">
        <v>0</v>
      </c>
      <c r="E401" s="240"/>
      <c r="F401" s="198">
        <f t="shared" si="31"/>
        <v>0</v>
      </c>
    </row>
    <row r="402" spans="1:6" s="188" customFormat="1" ht="16.3">
      <c r="A402" s="260"/>
      <c r="B402" s="213" t="s">
        <v>683</v>
      </c>
      <c r="C402" s="199"/>
      <c r="D402" s="249">
        <v>0</v>
      </c>
      <c r="E402" s="240"/>
      <c r="F402" s="198">
        <f t="shared" si="31"/>
        <v>0</v>
      </c>
    </row>
    <row r="403" spans="1:6" s="188" customFormat="1" ht="15.8" customHeight="1">
      <c r="A403" s="260">
        <f>+A400+1</f>
        <v>252</v>
      </c>
      <c r="B403" s="215" t="s">
        <v>137</v>
      </c>
      <c r="C403" s="199" t="s">
        <v>4</v>
      </c>
      <c r="D403" s="249">
        <v>672</v>
      </c>
      <c r="E403" s="240"/>
      <c r="F403" s="198">
        <f t="shared" si="31"/>
        <v>0</v>
      </c>
    </row>
    <row r="404" spans="1:6" s="188" customFormat="1" ht="15.8" customHeight="1">
      <c r="A404" s="260">
        <f>+A403+1</f>
        <v>253</v>
      </c>
      <c r="B404" s="215" t="s">
        <v>138</v>
      </c>
      <c r="C404" s="199" t="s">
        <v>4</v>
      </c>
      <c r="D404" s="249">
        <v>1116</v>
      </c>
      <c r="E404" s="240"/>
      <c r="F404" s="198">
        <f t="shared" si="31"/>
        <v>0</v>
      </c>
    </row>
    <row r="405" spans="1:6" s="110" customFormat="1" ht="15.8" customHeight="1">
      <c r="A405" s="260">
        <f t="shared" ref="A405:A407" si="36">+A404+1</f>
        <v>254</v>
      </c>
      <c r="B405" s="215" t="s">
        <v>139</v>
      </c>
      <c r="C405" s="199" t="s">
        <v>4</v>
      </c>
      <c r="D405" s="249">
        <v>1460</v>
      </c>
      <c r="E405" s="240"/>
      <c r="F405" s="198">
        <f t="shared" si="31"/>
        <v>0</v>
      </c>
    </row>
    <row r="406" spans="1:6" s="188" customFormat="1" ht="16.3">
      <c r="A406" s="260">
        <f t="shared" si="36"/>
        <v>255</v>
      </c>
      <c r="B406" s="215" t="s">
        <v>140</v>
      </c>
      <c r="C406" s="199" t="s">
        <v>4</v>
      </c>
      <c r="D406" s="249">
        <v>945</v>
      </c>
      <c r="E406" s="240"/>
      <c r="F406" s="198">
        <f t="shared" si="31"/>
        <v>0</v>
      </c>
    </row>
    <row r="407" spans="1:6" s="110" customFormat="1" ht="15.8" customHeight="1">
      <c r="A407" s="260">
        <f t="shared" si="36"/>
        <v>256</v>
      </c>
      <c r="B407" s="215" t="s">
        <v>141</v>
      </c>
      <c r="C407" s="199" t="s">
        <v>4</v>
      </c>
      <c r="D407" s="249">
        <v>2500</v>
      </c>
      <c r="E407" s="240"/>
      <c r="F407" s="198">
        <f t="shared" si="31"/>
        <v>0</v>
      </c>
    </row>
    <row r="408" spans="1:6" s="188" customFormat="1" ht="15.8" customHeight="1">
      <c r="A408" s="261"/>
      <c r="B408" s="219"/>
      <c r="C408" s="199"/>
      <c r="D408" s="249">
        <v>0</v>
      </c>
      <c r="E408" s="240"/>
      <c r="F408" s="198">
        <f t="shared" si="31"/>
        <v>0</v>
      </c>
    </row>
    <row r="409" spans="1:6" s="188" customFormat="1" ht="15.8" customHeight="1">
      <c r="A409" s="260">
        <f>+A407+1</f>
        <v>257</v>
      </c>
      <c r="B409" s="213" t="s">
        <v>605</v>
      </c>
      <c r="C409" s="199" t="s">
        <v>1</v>
      </c>
      <c r="D409" s="249">
        <v>10</v>
      </c>
      <c r="E409" s="240"/>
      <c r="F409" s="198">
        <f t="shared" si="31"/>
        <v>0</v>
      </c>
    </row>
    <row r="410" spans="1:6" s="188" customFormat="1" ht="15.8" customHeight="1">
      <c r="A410" s="261"/>
      <c r="B410" s="219"/>
      <c r="C410" s="199"/>
      <c r="D410" s="249">
        <v>0</v>
      </c>
      <c r="E410" s="240"/>
      <c r="F410" s="198">
        <f t="shared" si="31"/>
        <v>0</v>
      </c>
    </row>
    <row r="411" spans="1:6" s="110" customFormat="1" ht="15.8" customHeight="1">
      <c r="A411" s="260">
        <f>+A409+1</f>
        <v>258</v>
      </c>
      <c r="B411" s="213" t="s">
        <v>142</v>
      </c>
      <c r="C411" s="199" t="s">
        <v>1</v>
      </c>
      <c r="D411" s="249">
        <v>142</v>
      </c>
      <c r="E411" s="240"/>
      <c r="F411" s="198">
        <f t="shared" si="31"/>
        <v>0</v>
      </c>
    </row>
    <row r="412" spans="1:6" s="188" customFormat="1" ht="15.8" customHeight="1">
      <c r="A412" s="261"/>
      <c r="B412" s="219"/>
      <c r="C412" s="199"/>
      <c r="D412" s="249">
        <v>0</v>
      </c>
      <c r="E412" s="240"/>
      <c r="F412" s="198">
        <f t="shared" si="31"/>
        <v>0</v>
      </c>
    </row>
    <row r="413" spans="1:6" s="110" customFormat="1" ht="15.8" customHeight="1">
      <c r="A413" s="260">
        <f>+A411+1</f>
        <v>259</v>
      </c>
      <c r="B413" s="213" t="s">
        <v>653</v>
      </c>
      <c r="C413" s="199" t="s">
        <v>1</v>
      </c>
      <c r="D413" s="249">
        <v>10</v>
      </c>
      <c r="E413" s="240"/>
      <c r="F413" s="198">
        <f t="shared" si="31"/>
        <v>0</v>
      </c>
    </row>
    <row r="414" spans="1:6" s="188" customFormat="1" ht="15.8" customHeight="1">
      <c r="A414" s="261"/>
      <c r="B414" s="219"/>
      <c r="C414" s="199"/>
      <c r="D414" s="249">
        <v>0</v>
      </c>
      <c r="E414" s="240"/>
      <c r="F414" s="198">
        <f t="shared" si="31"/>
        <v>0</v>
      </c>
    </row>
    <row r="415" spans="1:6" s="188" customFormat="1" ht="15.8" customHeight="1">
      <c r="A415" s="260">
        <f t="shared" ref="A415" si="37">+A413+1</f>
        <v>260</v>
      </c>
      <c r="B415" s="213" t="s">
        <v>684</v>
      </c>
      <c r="C415" s="199" t="s">
        <v>1</v>
      </c>
      <c r="D415" s="249">
        <v>30</v>
      </c>
      <c r="E415" s="240"/>
      <c r="F415" s="198">
        <f t="shared" si="31"/>
        <v>0</v>
      </c>
    </row>
    <row r="416" spans="1:6" s="188" customFormat="1" ht="15.8" customHeight="1">
      <c r="A416" s="261"/>
      <c r="B416" s="219"/>
      <c r="C416" s="199"/>
      <c r="D416" s="249">
        <v>0</v>
      </c>
      <c r="E416" s="240"/>
      <c r="F416" s="198">
        <f t="shared" si="31"/>
        <v>0</v>
      </c>
    </row>
    <row r="417" spans="1:6" s="188" customFormat="1" ht="15.8" customHeight="1">
      <c r="A417" s="260">
        <f t="shared" ref="A417" si="38">+A415+1</f>
        <v>261</v>
      </c>
      <c r="B417" s="213" t="s">
        <v>685</v>
      </c>
      <c r="C417" s="199" t="s">
        <v>1</v>
      </c>
      <c r="D417" s="249">
        <v>85</v>
      </c>
      <c r="E417" s="240"/>
      <c r="F417" s="198">
        <f t="shared" si="31"/>
        <v>0</v>
      </c>
    </row>
    <row r="418" spans="1:6" s="188" customFormat="1" ht="16.3">
      <c r="A418" s="261"/>
      <c r="B418" s="219"/>
      <c r="C418" s="199"/>
      <c r="D418" s="249">
        <v>0</v>
      </c>
      <c r="E418" s="240"/>
      <c r="F418" s="198">
        <f t="shared" si="31"/>
        <v>0</v>
      </c>
    </row>
    <row r="419" spans="1:6" s="110" customFormat="1" ht="15.8" customHeight="1">
      <c r="A419" s="260">
        <f t="shared" ref="A419" si="39">+A417+1</f>
        <v>262</v>
      </c>
      <c r="B419" s="213" t="s">
        <v>687</v>
      </c>
      <c r="C419" s="199" t="s">
        <v>1</v>
      </c>
      <c r="D419" s="249">
        <v>105</v>
      </c>
      <c r="E419" s="240"/>
      <c r="F419" s="198">
        <f t="shared" si="31"/>
        <v>0</v>
      </c>
    </row>
    <row r="420" spans="1:6" s="188" customFormat="1" ht="15.8" customHeight="1">
      <c r="A420" s="261"/>
      <c r="B420" s="219"/>
      <c r="C420" s="199"/>
      <c r="D420" s="249">
        <v>0</v>
      </c>
      <c r="E420" s="240"/>
      <c r="F420" s="198">
        <f t="shared" si="31"/>
        <v>0</v>
      </c>
    </row>
    <row r="421" spans="1:6" s="110" customFormat="1" ht="15.8" customHeight="1">
      <c r="A421" s="260">
        <f t="shared" ref="A421" si="40">+A419+1</f>
        <v>263</v>
      </c>
      <c r="B421" s="213" t="s">
        <v>686</v>
      </c>
      <c r="C421" s="199" t="s">
        <v>1</v>
      </c>
      <c r="D421" s="249">
        <v>10</v>
      </c>
      <c r="E421" s="240"/>
      <c r="F421" s="198">
        <f t="shared" si="31"/>
        <v>0</v>
      </c>
    </row>
    <row r="422" spans="1:6" s="188" customFormat="1" ht="16.3">
      <c r="A422" s="261"/>
      <c r="B422" s="219"/>
      <c r="C422" s="199"/>
      <c r="D422" s="249">
        <v>0</v>
      </c>
      <c r="E422" s="240"/>
      <c r="F422" s="198">
        <f t="shared" si="31"/>
        <v>0</v>
      </c>
    </row>
    <row r="423" spans="1:6" s="188" customFormat="1" ht="15.8" customHeight="1">
      <c r="A423" s="260">
        <f t="shared" ref="A423" si="41">+A421+1</f>
        <v>264</v>
      </c>
      <c r="B423" s="213" t="s">
        <v>688</v>
      </c>
      <c r="C423" s="199" t="s">
        <v>1</v>
      </c>
      <c r="D423" s="249">
        <v>96</v>
      </c>
      <c r="E423" s="240"/>
      <c r="F423" s="198">
        <f t="shared" si="31"/>
        <v>0</v>
      </c>
    </row>
    <row r="424" spans="1:6" s="188" customFormat="1" ht="15.8" customHeight="1">
      <c r="A424" s="261"/>
      <c r="B424" s="219"/>
      <c r="C424" s="199"/>
      <c r="D424" s="249">
        <v>0</v>
      </c>
      <c r="E424" s="240"/>
      <c r="F424" s="198">
        <f t="shared" si="31"/>
        <v>0</v>
      </c>
    </row>
    <row r="425" spans="1:6" s="188" customFormat="1" ht="15.8" customHeight="1">
      <c r="A425" s="260">
        <f t="shared" ref="A425" si="42">+A423+1</f>
        <v>265</v>
      </c>
      <c r="B425" s="213" t="s">
        <v>689</v>
      </c>
      <c r="C425" s="199" t="s">
        <v>1</v>
      </c>
      <c r="D425" s="249">
        <v>6</v>
      </c>
      <c r="E425" s="240"/>
      <c r="F425" s="198">
        <f t="shared" si="31"/>
        <v>0</v>
      </c>
    </row>
    <row r="426" spans="1:6" s="188" customFormat="1" ht="15.8" customHeight="1">
      <c r="A426" s="261"/>
      <c r="B426" s="219"/>
      <c r="C426" s="199"/>
      <c r="D426" s="249">
        <v>0</v>
      </c>
      <c r="E426" s="240"/>
      <c r="F426" s="198">
        <f t="shared" si="31"/>
        <v>0</v>
      </c>
    </row>
    <row r="427" spans="1:6" s="188" customFormat="1" ht="32.6">
      <c r="A427" s="260">
        <f>+A425+1</f>
        <v>266</v>
      </c>
      <c r="B427" s="213" t="s">
        <v>629</v>
      </c>
      <c r="C427" s="199" t="s">
        <v>545</v>
      </c>
      <c r="D427" s="249">
        <v>14</v>
      </c>
      <c r="E427" s="240"/>
      <c r="F427" s="198">
        <f t="shared" si="31"/>
        <v>0</v>
      </c>
    </row>
    <row r="428" spans="1:6" s="188" customFormat="1" ht="15.8" customHeight="1">
      <c r="A428" s="261"/>
      <c r="B428" s="213"/>
      <c r="C428" s="199"/>
      <c r="D428" s="249">
        <v>0</v>
      </c>
      <c r="E428" s="240"/>
      <c r="F428" s="198">
        <f t="shared" si="31"/>
        <v>0</v>
      </c>
    </row>
    <row r="429" spans="1:6" s="188" customFormat="1" ht="32.6">
      <c r="A429" s="260">
        <f t="shared" ref="A429" si="43">+A427+1</f>
        <v>267</v>
      </c>
      <c r="B429" s="213" t="s">
        <v>628</v>
      </c>
      <c r="C429" s="199" t="s">
        <v>545</v>
      </c>
      <c r="D429" s="249">
        <v>56</v>
      </c>
      <c r="E429" s="240"/>
      <c r="F429" s="198">
        <f t="shared" si="31"/>
        <v>0</v>
      </c>
    </row>
    <row r="430" spans="1:6" s="188" customFormat="1" ht="15.8" customHeight="1">
      <c r="A430" s="261"/>
      <c r="B430" s="213"/>
      <c r="C430" s="199"/>
      <c r="D430" s="249">
        <v>0</v>
      </c>
      <c r="E430" s="240"/>
      <c r="F430" s="198">
        <f t="shared" si="31"/>
        <v>0</v>
      </c>
    </row>
    <row r="431" spans="1:6" s="188" customFormat="1" ht="15.8" customHeight="1">
      <c r="A431" s="260">
        <f t="shared" ref="A431" si="44">+A429+1</f>
        <v>268</v>
      </c>
      <c r="B431" s="213" t="s">
        <v>690</v>
      </c>
      <c r="C431" s="199" t="s">
        <v>1</v>
      </c>
      <c r="D431" s="249">
        <v>8</v>
      </c>
      <c r="E431" s="240"/>
      <c r="F431" s="198">
        <f t="shared" si="31"/>
        <v>0</v>
      </c>
    </row>
    <row r="432" spans="1:6" s="188" customFormat="1" ht="15.8" customHeight="1">
      <c r="A432" s="261"/>
      <c r="B432" s="219"/>
      <c r="C432" s="199"/>
      <c r="D432" s="249">
        <v>0</v>
      </c>
      <c r="E432" s="240"/>
      <c r="F432" s="198">
        <f t="shared" si="31"/>
        <v>0</v>
      </c>
    </row>
    <row r="433" spans="1:6" s="188" customFormat="1" ht="15.8" customHeight="1">
      <c r="A433" s="260">
        <f t="shared" ref="A433" si="45">+A431+1</f>
        <v>269</v>
      </c>
      <c r="B433" s="213" t="s">
        <v>605</v>
      </c>
      <c r="C433" s="199" t="s">
        <v>1</v>
      </c>
      <c r="D433" s="249">
        <v>8</v>
      </c>
      <c r="E433" s="240"/>
      <c r="F433" s="198">
        <f t="shared" si="31"/>
        <v>0</v>
      </c>
    </row>
    <row r="434" spans="1:6" s="188" customFormat="1" ht="15.8" customHeight="1">
      <c r="A434" s="261"/>
      <c r="B434" s="219"/>
      <c r="C434" s="199"/>
      <c r="D434" s="249">
        <v>0</v>
      </c>
      <c r="E434" s="240"/>
      <c r="F434" s="198">
        <f t="shared" si="31"/>
        <v>0</v>
      </c>
    </row>
    <row r="435" spans="1:6" s="188" customFormat="1" ht="15.8" customHeight="1">
      <c r="A435" s="251"/>
      <c r="B435" s="213" t="s">
        <v>691</v>
      </c>
      <c r="C435" s="197"/>
      <c r="D435" s="251"/>
      <c r="E435" s="241"/>
      <c r="F435" s="198">
        <f t="shared" si="31"/>
        <v>0</v>
      </c>
    </row>
    <row r="436" spans="1:6" s="188" customFormat="1" ht="15.8" customHeight="1">
      <c r="A436" s="251"/>
      <c r="B436" s="213" t="s">
        <v>692</v>
      </c>
      <c r="C436" s="197"/>
      <c r="D436" s="251"/>
      <c r="E436" s="241"/>
      <c r="F436" s="198">
        <f t="shared" si="31"/>
        <v>0</v>
      </c>
    </row>
    <row r="437" spans="1:6" s="188" customFormat="1" ht="15.8" customHeight="1">
      <c r="A437" s="262">
        <f>+A433+1</f>
        <v>270</v>
      </c>
      <c r="B437" s="215" t="s">
        <v>693</v>
      </c>
      <c r="C437" s="197" t="s">
        <v>4</v>
      </c>
      <c r="D437" s="251">
        <v>2200</v>
      </c>
      <c r="E437" s="243"/>
      <c r="F437" s="198">
        <f t="shared" si="31"/>
        <v>0</v>
      </c>
    </row>
    <row r="438" spans="1:6" s="188" customFormat="1" ht="15.8" customHeight="1">
      <c r="A438" s="251">
        <f t="shared" ref="A438:A445" si="46">A437+1</f>
        <v>271</v>
      </c>
      <c r="B438" s="215" t="s">
        <v>694</v>
      </c>
      <c r="C438" s="197" t="s">
        <v>4</v>
      </c>
      <c r="D438" s="251">
        <v>600</v>
      </c>
      <c r="E438" s="243"/>
      <c r="F438" s="198">
        <f t="shared" si="31"/>
        <v>0</v>
      </c>
    </row>
    <row r="439" spans="1:6" s="188" customFormat="1" ht="15.8" customHeight="1">
      <c r="A439" s="251">
        <f t="shared" si="46"/>
        <v>272</v>
      </c>
      <c r="B439" s="215" t="s">
        <v>695</v>
      </c>
      <c r="C439" s="197" t="s">
        <v>4</v>
      </c>
      <c r="D439" s="251">
        <v>550</v>
      </c>
      <c r="E439" s="243"/>
      <c r="F439" s="198">
        <f t="shared" si="31"/>
        <v>0</v>
      </c>
    </row>
    <row r="440" spans="1:6" s="188" customFormat="1" ht="15.8" customHeight="1">
      <c r="A440" s="251">
        <f t="shared" si="46"/>
        <v>273</v>
      </c>
      <c r="B440" s="215" t="s">
        <v>696</v>
      </c>
      <c r="C440" s="197" t="s">
        <v>4</v>
      </c>
      <c r="D440" s="251">
        <v>200</v>
      </c>
      <c r="E440" s="243"/>
      <c r="F440" s="198">
        <f t="shared" si="31"/>
        <v>0</v>
      </c>
    </row>
    <row r="441" spans="1:6" s="188" customFormat="1" ht="15.8" customHeight="1">
      <c r="A441" s="251">
        <f t="shared" si="46"/>
        <v>274</v>
      </c>
      <c r="B441" s="215" t="s">
        <v>697</v>
      </c>
      <c r="C441" s="197" t="s">
        <v>4</v>
      </c>
      <c r="D441" s="251">
        <v>400</v>
      </c>
      <c r="E441" s="243"/>
      <c r="F441" s="198">
        <f t="shared" si="31"/>
        <v>0</v>
      </c>
    </row>
    <row r="442" spans="1:6" s="188" customFormat="1" ht="15.8" customHeight="1">
      <c r="A442" s="251">
        <f t="shared" si="46"/>
        <v>275</v>
      </c>
      <c r="B442" s="215" t="s">
        <v>115</v>
      </c>
      <c r="C442" s="197" t="s">
        <v>4</v>
      </c>
      <c r="D442" s="251">
        <v>250</v>
      </c>
      <c r="E442" s="243"/>
      <c r="F442" s="198">
        <f t="shared" si="31"/>
        <v>0</v>
      </c>
    </row>
    <row r="443" spans="1:6" s="188" customFormat="1" ht="15.8" customHeight="1">
      <c r="A443" s="251">
        <f t="shared" si="46"/>
        <v>276</v>
      </c>
      <c r="B443" s="215" t="s">
        <v>85</v>
      </c>
      <c r="C443" s="197" t="s">
        <v>4</v>
      </c>
      <c r="D443" s="251">
        <v>100</v>
      </c>
      <c r="E443" s="243"/>
      <c r="F443" s="198">
        <f t="shared" si="31"/>
        <v>0</v>
      </c>
    </row>
    <row r="444" spans="1:6" s="188" customFormat="1" ht="15.8" customHeight="1">
      <c r="A444" s="251">
        <f t="shared" si="46"/>
        <v>277</v>
      </c>
      <c r="B444" s="215" t="s">
        <v>185</v>
      </c>
      <c r="C444" s="197" t="s">
        <v>4</v>
      </c>
      <c r="D444" s="251">
        <v>300</v>
      </c>
      <c r="E444" s="243"/>
      <c r="F444" s="198">
        <f t="shared" si="31"/>
        <v>0</v>
      </c>
    </row>
    <row r="445" spans="1:6" s="188" customFormat="1" ht="15.8" customHeight="1">
      <c r="A445" s="251">
        <f t="shared" si="46"/>
        <v>278</v>
      </c>
      <c r="B445" s="215" t="s">
        <v>698</v>
      </c>
      <c r="C445" s="197" t="s">
        <v>4</v>
      </c>
      <c r="D445" s="251">
        <v>110</v>
      </c>
      <c r="E445" s="243"/>
      <c r="F445" s="198">
        <f t="shared" si="31"/>
        <v>0</v>
      </c>
    </row>
    <row r="446" spans="1:6" s="110" customFormat="1" ht="15.8" customHeight="1">
      <c r="A446" s="251"/>
      <c r="B446" s="213"/>
      <c r="C446" s="197"/>
      <c r="D446" s="251"/>
      <c r="E446" s="243"/>
      <c r="F446" s="198">
        <f t="shared" si="31"/>
        <v>0</v>
      </c>
    </row>
    <row r="447" spans="1:6" s="188" customFormat="1" ht="15.8" customHeight="1">
      <c r="A447" s="251">
        <f>A445+1</f>
        <v>279</v>
      </c>
      <c r="B447" s="213" t="s">
        <v>699</v>
      </c>
      <c r="C447" s="197" t="s">
        <v>1</v>
      </c>
      <c r="D447" s="251">
        <v>900</v>
      </c>
      <c r="E447" s="243"/>
      <c r="F447" s="198">
        <f t="shared" si="31"/>
        <v>0</v>
      </c>
    </row>
    <row r="448" spans="1:6" s="188" customFormat="1" ht="15.8" customHeight="1">
      <c r="A448" s="251"/>
      <c r="B448" s="213"/>
      <c r="C448" s="197"/>
      <c r="D448" s="251"/>
      <c r="E448" s="243"/>
      <c r="F448" s="198">
        <f t="shared" si="31"/>
        <v>0</v>
      </c>
    </row>
    <row r="449" spans="1:6" s="188" customFormat="1" ht="15.8" customHeight="1">
      <c r="A449" s="251">
        <f>A447+1</f>
        <v>280</v>
      </c>
      <c r="B449" s="213" t="s">
        <v>700</v>
      </c>
      <c r="C449" s="197" t="s">
        <v>14</v>
      </c>
      <c r="D449" s="251">
        <v>6</v>
      </c>
      <c r="E449" s="243"/>
      <c r="F449" s="198">
        <f t="shared" si="31"/>
        <v>0</v>
      </c>
    </row>
    <row r="450" spans="1:6" s="188" customFormat="1" ht="15.8" customHeight="1">
      <c r="A450" s="251"/>
      <c r="B450" s="213"/>
      <c r="C450" s="197"/>
      <c r="D450" s="251"/>
      <c r="E450" s="243"/>
      <c r="F450" s="198">
        <f t="shared" si="31"/>
        <v>0</v>
      </c>
    </row>
    <row r="451" spans="1:6" s="188" customFormat="1" ht="15.8" customHeight="1">
      <c r="A451" s="251">
        <f>A449+1</f>
        <v>281</v>
      </c>
      <c r="B451" s="213" t="s">
        <v>701</v>
      </c>
      <c r="C451" s="197" t="s">
        <v>1</v>
      </c>
      <c r="D451" s="251">
        <v>12</v>
      </c>
      <c r="E451" s="243"/>
      <c r="F451" s="198">
        <f t="shared" si="31"/>
        <v>0</v>
      </c>
    </row>
    <row r="452" spans="1:6" s="188" customFormat="1" ht="15.8" customHeight="1">
      <c r="A452" s="251"/>
      <c r="B452" s="213"/>
      <c r="C452" s="197"/>
      <c r="D452" s="251"/>
      <c r="E452" s="243"/>
      <c r="F452" s="198">
        <f t="shared" si="31"/>
        <v>0</v>
      </c>
    </row>
    <row r="453" spans="1:6" s="188" customFormat="1" ht="15.8" customHeight="1">
      <c r="A453" s="251">
        <f>A451+1</f>
        <v>282</v>
      </c>
      <c r="B453" s="213" t="s">
        <v>702</v>
      </c>
      <c r="C453" s="197" t="s">
        <v>1</v>
      </c>
      <c r="D453" s="251">
        <v>12</v>
      </c>
      <c r="E453" s="243"/>
      <c r="F453" s="198">
        <f t="shared" si="31"/>
        <v>0</v>
      </c>
    </row>
    <row r="454" spans="1:6" s="188" customFormat="1" ht="15.8" customHeight="1">
      <c r="A454" s="251"/>
      <c r="B454" s="213"/>
      <c r="C454" s="197"/>
      <c r="D454" s="251"/>
      <c r="E454" s="243"/>
      <c r="F454" s="198">
        <f t="shared" si="31"/>
        <v>0</v>
      </c>
    </row>
    <row r="455" spans="1:6" s="188" customFormat="1" ht="15.8" customHeight="1">
      <c r="A455" s="251">
        <f>A453+1</f>
        <v>283</v>
      </c>
      <c r="B455" s="213" t="s">
        <v>703</v>
      </c>
      <c r="C455" s="197" t="s">
        <v>14</v>
      </c>
      <c r="D455" s="251">
        <v>1</v>
      </c>
      <c r="E455" s="243"/>
      <c r="F455" s="198">
        <f t="shared" si="31"/>
        <v>0</v>
      </c>
    </row>
    <row r="456" spans="1:6" s="188" customFormat="1" ht="15.8" customHeight="1">
      <c r="A456" s="251"/>
      <c r="B456" s="213"/>
      <c r="C456" s="197"/>
      <c r="D456" s="251"/>
      <c r="E456" s="243"/>
      <c r="F456" s="198">
        <f t="shared" si="31"/>
        <v>0</v>
      </c>
    </row>
    <row r="457" spans="1:6" s="188" customFormat="1" ht="15.8" customHeight="1">
      <c r="A457" s="251">
        <f>A455+1</f>
        <v>284</v>
      </c>
      <c r="B457" s="213" t="s">
        <v>743</v>
      </c>
      <c r="C457" s="197" t="s">
        <v>14</v>
      </c>
      <c r="D457" s="251">
        <v>2</v>
      </c>
      <c r="E457" s="243"/>
      <c r="F457" s="198">
        <f t="shared" ref="F457:F522" si="47">D457*E457</f>
        <v>0</v>
      </c>
    </row>
    <row r="458" spans="1:6" s="188" customFormat="1" ht="15.8" customHeight="1">
      <c r="A458" s="251"/>
      <c r="B458" s="213"/>
      <c r="C458" s="197"/>
      <c r="D458" s="251"/>
      <c r="E458" s="243"/>
      <c r="F458" s="198">
        <f t="shared" si="47"/>
        <v>0</v>
      </c>
    </row>
    <row r="459" spans="1:6" s="188" customFormat="1" ht="15.8" customHeight="1">
      <c r="A459" s="251">
        <f>A457+1</f>
        <v>285</v>
      </c>
      <c r="B459" s="213" t="s">
        <v>704</v>
      </c>
      <c r="C459" s="197" t="s">
        <v>1</v>
      </c>
      <c r="D459" s="251">
        <v>12</v>
      </c>
      <c r="E459" s="243"/>
      <c r="F459" s="198">
        <f t="shared" si="47"/>
        <v>0</v>
      </c>
    </row>
    <row r="460" spans="1:6" s="188" customFormat="1" ht="15.8" customHeight="1">
      <c r="A460" s="251"/>
      <c r="B460" s="213"/>
      <c r="C460" s="197"/>
      <c r="D460" s="251"/>
      <c r="E460" s="243"/>
      <c r="F460" s="198">
        <f t="shared" si="47"/>
        <v>0</v>
      </c>
    </row>
    <row r="461" spans="1:6" s="188" customFormat="1" ht="15.8" customHeight="1">
      <c r="A461" s="251">
        <f>A459+1</f>
        <v>286</v>
      </c>
      <c r="B461" s="213" t="s">
        <v>746</v>
      </c>
      <c r="C461" s="197" t="s">
        <v>1</v>
      </c>
      <c r="D461" s="251">
        <v>200</v>
      </c>
      <c r="E461" s="243"/>
      <c r="F461" s="198">
        <f t="shared" si="47"/>
        <v>0</v>
      </c>
    </row>
    <row r="462" spans="1:6" s="188" customFormat="1" ht="15.8" customHeight="1">
      <c r="A462" s="251"/>
      <c r="B462" s="213"/>
      <c r="C462" s="197"/>
      <c r="D462" s="251"/>
      <c r="E462" s="243"/>
      <c r="F462" s="198">
        <f t="shared" si="47"/>
        <v>0</v>
      </c>
    </row>
    <row r="463" spans="1:6" s="188" customFormat="1" ht="15.8" customHeight="1">
      <c r="A463" s="251">
        <f>A461+1</f>
        <v>287</v>
      </c>
      <c r="B463" s="213" t="s">
        <v>705</v>
      </c>
      <c r="C463" s="197" t="s">
        <v>1</v>
      </c>
      <c r="D463" s="251">
        <v>12</v>
      </c>
      <c r="E463" s="243"/>
      <c r="F463" s="198">
        <f t="shared" si="47"/>
        <v>0</v>
      </c>
    </row>
    <row r="464" spans="1:6" s="188" customFormat="1" ht="15.8" customHeight="1">
      <c r="A464" s="251"/>
      <c r="B464" s="213"/>
      <c r="C464" s="197"/>
      <c r="D464" s="251"/>
      <c r="E464" s="243"/>
      <c r="F464" s="198">
        <f t="shared" si="47"/>
        <v>0</v>
      </c>
    </row>
    <row r="465" spans="1:6" s="188" customFormat="1" ht="15.8" customHeight="1">
      <c r="A465" s="251">
        <f>+A463+1</f>
        <v>288</v>
      </c>
      <c r="B465" s="213" t="s">
        <v>265</v>
      </c>
      <c r="C465" s="197" t="s">
        <v>14</v>
      </c>
      <c r="D465" s="251">
        <v>2</v>
      </c>
      <c r="E465" s="243"/>
      <c r="F465" s="198">
        <f t="shared" si="47"/>
        <v>0</v>
      </c>
    </row>
    <row r="466" spans="1:6" s="188" customFormat="1" ht="15.8" customHeight="1">
      <c r="A466" s="251"/>
      <c r="B466" s="213"/>
      <c r="C466" s="197"/>
      <c r="D466" s="251"/>
      <c r="E466" s="243"/>
      <c r="F466" s="198">
        <f t="shared" si="47"/>
        <v>0</v>
      </c>
    </row>
    <row r="467" spans="1:6" s="188" customFormat="1" ht="32.6">
      <c r="A467" s="251">
        <f>+A465+1</f>
        <v>289</v>
      </c>
      <c r="B467" s="213" t="s">
        <v>923</v>
      </c>
      <c r="C467" s="197" t="s">
        <v>14</v>
      </c>
      <c r="D467" s="251">
        <v>1</v>
      </c>
      <c r="E467" s="243"/>
      <c r="F467" s="198">
        <f t="shared" si="47"/>
        <v>0</v>
      </c>
    </row>
    <row r="468" spans="1:6" s="188" customFormat="1" ht="15.8" customHeight="1" thickBot="1">
      <c r="A468" s="251"/>
      <c r="B468" s="213"/>
      <c r="C468" s="197"/>
      <c r="D468" s="251"/>
      <c r="E468" s="241"/>
      <c r="F468" s="198">
        <f t="shared" si="47"/>
        <v>0</v>
      </c>
    </row>
    <row r="469" spans="1:6" s="188" customFormat="1" ht="15.8" customHeight="1">
      <c r="A469" s="263"/>
      <c r="B469" s="214" t="s">
        <v>924</v>
      </c>
      <c r="C469" s="203"/>
      <c r="D469" s="252">
        <v>0</v>
      </c>
      <c r="E469" s="242"/>
      <c r="F469" s="198">
        <f t="shared" si="47"/>
        <v>0</v>
      </c>
    </row>
    <row r="470" spans="1:6" s="188" customFormat="1" ht="15.8" customHeight="1">
      <c r="A470" s="264"/>
      <c r="B470" s="214" t="s">
        <v>583</v>
      </c>
      <c r="C470" s="204"/>
      <c r="D470" s="249"/>
      <c r="E470" s="243"/>
      <c r="F470" s="198">
        <f t="shared" si="47"/>
        <v>0</v>
      </c>
    </row>
    <row r="471" spans="1:6" s="188" customFormat="1" ht="15.8" customHeight="1">
      <c r="A471" s="264"/>
      <c r="B471" s="269" t="s">
        <v>925</v>
      </c>
      <c r="C471" s="204"/>
      <c r="D471" s="249"/>
      <c r="E471" s="243"/>
      <c r="F471" s="198"/>
    </row>
    <row r="472" spans="1:6" s="188" customFormat="1" ht="15.8" customHeight="1">
      <c r="A472" s="264"/>
      <c r="B472" s="269" t="s">
        <v>926</v>
      </c>
      <c r="C472" s="204"/>
      <c r="D472" s="249"/>
      <c r="E472" s="243"/>
      <c r="F472" s="198"/>
    </row>
    <row r="473" spans="1:6" s="188" customFormat="1" ht="15.8" customHeight="1">
      <c r="A473" s="260"/>
      <c r="B473" s="213" t="s">
        <v>618</v>
      </c>
      <c r="C473" s="199"/>
      <c r="D473" s="249"/>
      <c r="E473" s="240"/>
      <c r="F473" s="198">
        <f t="shared" si="47"/>
        <v>0</v>
      </c>
    </row>
    <row r="474" spans="1:6" s="188" customFormat="1" ht="15.8" customHeight="1">
      <c r="A474" s="264">
        <f>+A467+1</f>
        <v>290</v>
      </c>
      <c r="B474" s="213" t="s">
        <v>888</v>
      </c>
      <c r="C474" s="205" t="s">
        <v>14</v>
      </c>
      <c r="D474" s="249">
        <v>6</v>
      </c>
      <c r="E474" s="243"/>
      <c r="F474" s="198">
        <f t="shared" si="47"/>
        <v>0</v>
      </c>
    </row>
    <row r="475" spans="1:6" s="188" customFormat="1" ht="15.8" customHeight="1">
      <c r="A475" s="265"/>
      <c r="B475" s="223"/>
      <c r="C475" s="205"/>
      <c r="D475" s="249"/>
      <c r="E475" s="243"/>
      <c r="F475" s="198">
        <f t="shared" si="47"/>
        <v>0</v>
      </c>
    </row>
    <row r="476" spans="1:6" s="188" customFormat="1" ht="15.8" customHeight="1">
      <c r="A476" s="264"/>
      <c r="B476" s="213"/>
      <c r="C476" s="205"/>
      <c r="D476" s="249"/>
      <c r="E476" s="243"/>
      <c r="F476" s="198">
        <f t="shared" si="47"/>
        <v>0</v>
      </c>
    </row>
    <row r="477" spans="1:6" s="188" customFormat="1" ht="15.8" customHeight="1">
      <c r="A477" s="264">
        <f>+A474+1</f>
        <v>291</v>
      </c>
      <c r="B477" s="223" t="s">
        <v>889</v>
      </c>
      <c r="C477" s="205" t="s">
        <v>14</v>
      </c>
      <c r="D477" s="249">
        <v>6</v>
      </c>
      <c r="E477" s="243"/>
      <c r="F477" s="198">
        <f t="shared" si="47"/>
        <v>0</v>
      </c>
    </row>
    <row r="478" spans="1:6" s="188" customFormat="1" ht="15.8" customHeight="1">
      <c r="A478" s="265"/>
      <c r="B478" s="223"/>
      <c r="C478" s="205"/>
      <c r="D478" s="249"/>
      <c r="E478" s="243"/>
      <c r="F478" s="198">
        <f t="shared" si="47"/>
        <v>0</v>
      </c>
    </row>
    <row r="479" spans="1:6" s="188" customFormat="1" ht="16.3">
      <c r="A479" s="264"/>
      <c r="B479" s="213" t="s">
        <v>619</v>
      </c>
      <c r="C479" s="205"/>
      <c r="D479" s="249"/>
      <c r="E479" s="243"/>
      <c r="F479" s="198">
        <f t="shared" si="47"/>
        <v>0</v>
      </c>
    </row>
    <row r="480" spans="1:6" s="188" customFormat="1" ht="32.6">
      <c r="A480" s="264">
        <f>+A477+1</f>
        <v>292</v>
      </c>
      <c r="B480" s="223" t="s">
        <v>917</v>
      </c>
      <c r="C480" s="205" t="s">
        <v>14</v>
      </c>
      <c r="D480" s="249">
        <v>6</v>
      </c>
      <c r="E480" s="243"/>
      <c r="F480" s="198">
        <f t="shared" si="47"/>
        <v>0</v>
      </c>
    </row>
    <row r="481" spans="1:6" s="188" customFormat="1" ht="16.3">
      <c r="A481" s="264">
        <f>+A480+1</f>
        <v>293</v>
      </c>
      <c r="B481" s="224" t="s">
        <v>620</v>
      </c>
      <c r="C481" s="205" t="s">
        <v>14</v>
      </c>
      <c r="D481" s="249">
        <v>2</v>
      </c>
      <c r="E481" s="243"/>
      <c r="F481" s="198">
        <f t="shared" si="47"/>
        <v>0</v>
      </c>
    </row>
    <row r="482" spans="1:6" s="188" customFormat="1" ht="15.8" customHeight="1">
      <c r="A482" s="264">
        <f>+A481+1</f>
        <v>294</v>
      </c>
      <c r="B482" s="224" t="s">
        <v>621</v>
      </c>
      <c r="C482" s="205" t="s">
        <v>14</v>
      </c>
      <c r="D482" s="249">
        <v>2</v>
      </c>
      <c r="E482" s="243"/>
      <c r="F482" s="198">
        <f t="shared" si="47"/>
        <v>0</v>
      </c>
    </row>
    <row r="483" spans="1:6" s="188" customFormat="1" ht="15.8" customHeight="1">
      <c r="A483" s="265"/>
      <c r="B483" s="225"/>
      <c r="C483" s="204"/>
      <c r="D483" s="249"/>
      <c r="E483" s="243"/>
      <c r="F483" s="198">
        <f t="shared" si="47"/>
        <v>0</v>
      </c>
    </row>
    <row r="484" spans="1:6" s="188" customFormat="1" ht="15.8" customHeight="1">
      <c r="A484" s="260"/>
      <c r="B484" s="213"/>
      <c r="C484" s="199"/>
      <c r="D484" s="249">
        <v>0</v>
      </c>
      <c r="E484" s="240"/>
      <c r="F484" s="198">
        <f t="shared" si="47"/>
        <v>0</v>
      </c>
    </row>
    <row r="485" spans="1:6" s="188" customFormat="1" ht="16.3">
      <c r="A485" s="264">
        <f>+A482+1</f>
        <v>295</v>
      </c>
      <c r="B485" s="223" t="s">
        <v>890</v>
      </c>
      <c r="C485" s="205" t="s">
        <v>14</v>
      </c>
      <c r="D485" s="249">
        <v>5</v>
      </c>
      <c r="E485" s="243"/>
      <c r="F485" s="198">
        <f t="shared" si="47"/>
        <v>0</v>
      </c>
    </row>
    <row r="486" spans="1:6" s="188" customFormat="1" ht="15.8" customHeight="1">
      <c r="A486" s="265"/>
      <c r="B486" s="225"/>
      <c r="C486" s="204"/>
      <c r="D486" s="249"/>
      <c r="E486" s="243"/>
      <c r="F486" s="198">
        <f t="shared" si="47"/>
        <v>0</v>
      </c>
    </row>
    <row r="487" spans="1:6" s="188" customFormat="1" ht="30.6">
      <c r="A487" s="264"/>
      <c r="B487" s="225" t="s">
        <v>927</v>
      </c>
      <c r="C487" s="204"/>
      <c r="D487" s="249">
        <v>0</v>
      </c>
      <c r="E487" s="243"/>
      <c r="F487" s="198">
        <f t="shared" si="47"/>
        <v>0</v>
      </c>
    </row>
    <row r="488" spans="1:6" s="188" customFormat="1" ht="15.8" customHeight="1">
      <c r="A488" s="264">
        <f>+A485+1</f>
        <v>296</v>
      </c>
      <c r="B488" s="223" t="s">
        <v>891</v>
      </c>
      <c r="C488" s="204" t="s">
        <v>1</v>
      </c>
      <c r="D488" s="249">
        <v>5</v>
      </c>
      <c r="E488" s="243"/>
      <c r="F488" s="198">
        <f t="shared" si="47"/>
        <v>0</v>
      </c>
    </row>
    <row r="489" spans="1:6" s="188" customFormat="1" ht="15.8" customHeight="1">
      <c r="A489" s="264">
        <f>+A488+1</f>
        <v>297</v>
      </c>
      <c r="B489" s="223" t="s">
        <v>892</v>
      </c>
      <c r="C489" s="204" t="s">
        <v>1</v>
      </c>
      <c r="D489" s="249">
        <v>5</v>
      </c>
      <c r="E489" s="243"/>
      <c r="F489" s="198">
        <f t="shared" si="47"/>
        <v>0</v>
      </c>
    </row>
    <row r="490" spans="1:6" s="188" customFormat="1" ht="15.8" customHeight="1">
      <c r="A490" s="265"/>
      <c r="B490" s="223"/>
      <c r="C490" s="204"/>
      <c r="D490" s="249"/>
      <c r="E490" s="243"/>
      <c r="F490" s="198">
        <f t="shared" si="47"/>
        <v>0</v>
      </c>
    </row>
    <row r="491" spans="1:6" s="188" customFormat="1" ht="32.6">
      <c r="A491" s="264"/>
      <c r="B491" s="225" t="s">
        <v>928</v>
      </c>
      <c r="C491" s="204"/>
      <c r="D491" s="249">
        <v>0</v>
      </c>
      <c r="E491" s="243"/>
      <c r="F491" s="198">
        <f t="shared" si="47"/>
        <v>0</v>
      </c>
    </row>
    <row r="492" spans="1:6" s="188" customFormat="1" ht="15.8" customHeight="1">
      <c r="A492" s="264">
        <f>+A489+1</f>
        <v>298</v>
      </c>
      <c r="B492" s="223" t="s">
        <v>891</v>
      </c>
      <c r="C492" s="204" t="s">
        <v>1</v>
      </c>
      <c r="D492" s="249">
        <v>5</v>
      </c>
      <c r="E492" s="243"/>
      <c r="F492" s="198">
        <f t="shared" si="47"/>
        <v>0</v>
      </c>
    </row>
    <row r="493" spans="1:6" s="188" customFormat="1" ht="15.8" customHeight="1">
      <c r="A493" s="264">
        <f>+A492+1</f>
        <v>299</v>
      </c>
      <c r="B493" s="223" t="s">
        <v>892</v>
      </c>
      <c r="C493" s="204" t="s">
        <v>1</v>
      </c>
      <c r="D493" s="249">
        <v>5</v>
      </c>
      <c r="E493" s="243"/>
      <c r="F493" s="198">
        <f t="shared" si="47"/>
        <v>0</v>
      </c>
    </row>
    <row r="494" spans="1:6" s="188" customFormat="1" ht="15.8" customHeight="1">
      <c r="A494" s="265"/>
      <c r="B494" s="225"/>
      <c r="C494" s="204"/>
      <c r="D494" s="249">
        <v>0</v>
      </c>
      <c r="E494" s="243"/>
      <c r="F494" s="198">
        <f t="shared" si="47"/>
        <v>0</v>
      </c>
    </row>
    <row r="495" spans="1:6" s="188" customFormat="1" ht="15.8" customHeight="1">
      <c r="A495" s="264">
        <f>+A493+1</f>
        <v>300</v>
      </c>
      <c r="B495" s="225" t="s">
        <v>611</v>
      </c>
      <c r="C495" s="204" t="s">
        <v>1</v>
      </c>
      <c r="D495" s="249">
        <v>10</v>
      </c>
      <c r="E495" s="243"/>
      <c r="F495" s="198">
        <f t="shared" si="47"/>
        <v>0</v>
      </c>
    </row>
    <row r="496" spans="1:6" s="188" customFormat="1" ht="15.8" customHeight="1">
      <c r="A496" s="265"/>
      <c r="B496" s="225"/>
      <c r="C496" s="206"/>
      <c r="D496" s="249">
        <v>0</v>
      </c>
      <c r="E496" s="243"/>
      <c r="F496" s="198">
        <f t="shared" si="47"/>
        <v>0</v>
      </c>
    </row>
    <row r="497" spans="1:6" s="188" customFormat="1" ht="32.6">
      <c r="A497" s="264"/>
      <c r="B497" s="225" t="s">
        <v>719</v>
      </c>
      <c r="C497" s="204"/>
      <c r="D497" s="249">
        <v>0</v>
      </c>
      <c r="E497" s="243"/>
      <c r="F497" s="198">
        <f t="shared" si="47"/>
        <v>0</v>
      </c>
    </row>
    <row r="498" spans="1:6" s="188" customFormat="1" ht="15.8" customHeight="1">
      <c r="A498" s="264">
        <f>+A495+1</f>
        <v>301</v>
      </c>
      <c r="B498" s="226" t="s">
        <v>622</v>
      </c>
      <c r="C498" s="204" t="s">
        <v>4</v>
      </c>
      <c r="D498" s="249">
        <v>2000</v>
      </c>
      <c r="E498" s="243"/>
      <c r="F498" s="198">
        <f t="shared" si="47"/>
        <v>0</v>
      </c>
    </row>
    <row r="499" spans="1:6" s="188" customFormat="1" ht="15.8" customHeight="1">
      <c r="A499" s="264">
        <f>+A498+1</f>
        <v>302</v>
      </c>
      <c r="B499" s="226" t="s">
        <v>623</v>
      </c>
      <c r="C499" s="204" t="s">
        <v>4</v>
      </c>
      <c r="D499" s="249">
        <v>2000</v>
      </c>
      <c r="E499" s="243"/>
      <c r="F499" s="198">
        <f t="shared" si="47"/>
        <v>0</v>
      </c>
    </row>
    <row r="500" spans="1:6" s="188" customFormat="1" ht="15.8" customHeight="1">
      <c r="A500" s="265"/>
      <c r="B500" s="225"/>
      <c r="C500" s="206"/>
      <c r="D500" s="249">
        <v>0</v>
      </c>
      <c r="E500" s="243"/>
      <c r="F500" s="198">
        <f t="shared" si="47"/>
        <v>0</v>
      </c>
    </row>
    <row r="501" spans="1:6" s="188" customFormat="1" ht="15.8" customHeight="1">
      <c r="A501" s="265"/>
      <c r="B501" s="225"/>
      <c r="C501" s="206"/>
      <c r="D501" s="249">
        <v>0</v>
      </c>
      <c r="E501" s="243"/>
      <c r="F501" s="198">
        <f t="shared" si="47"/>
        <v>0</v>
      </c>
    </row>
    <row r="502" spans="1:6" s="188" customFormat="1" ht="15.8" customHeight="1">
      <c r="A502" s="264">
        <f>+A499+1</f>
        <v>303</v>
      </c>
      <c r="B502" s="225" t="s">
        <v>163</v>
      </c>
      <c r="C502" s="204" t="s">
        <v>14</v>
      </c>
      <c r="D502" s="249">
        <v>2</v>
      </c>
      <c r="E502" s="243"/>
      <c r="F502" s="198">
        <f t="shared" si="47"/>
        <v>0</v>
      </c>
    </row>
    <row r="503" spans="1:6" s="188" customFormat="1" ht="15.8" customHeight="1">
      <c r="A503" s="265"/>
      <c r="B503" s="225"/>
      <c r="C503" s="206"/>
      <c r="D503" s="249">
        <v>0</v>
      </c>
      <c r="E503" s="243"/>
      <c r="F503" s="198">
        <f t="shared" si="47"/>
        <v>0</v>
      </c>
    </row>
    <row r="504" spans="1:6" s="188" customFormat="1" ht="15.8" customHeight="1">
      <c r="A504" s="264"/>
      <c r="B504" s="225" t="s">
        <v>624</v>
      </c>
      <c r="C504" s="204"/>
      <c r="D504" s="249">
        <v>0</v>
      </c>
      <c r="E504" s="243"/>
      <c r="F504" s="198">
        <f t="shared" si="47"/>
        <v>0</v>
      </c>
    </row>
    <row r="505" spans="1:6" s="110" customFormat="1" ht="16.3">
      <c r="A505" s="264">
        <f>+A502+1</f>
        <v>304</v>
      </c>
      <c r="B505" s="223" t="s">
        <v>707</v>
      </c>
      <c r="C505" s="204" t="s">
        <v>1</v>
      </c>
      <c r="D505" s="249">
        <v>2</v>
      </c>
      <c r="E505" s="243"/>
      <c r="F505" s="198">
        <f t="shared" si="47"/>
        <v>0</v>
      </c>
    </row>
    <row r="506" spans="1:6" s="110" customFormat="1" ht="15.8" customHeight="1">
      <c r="A506" s="264">
        <f>+A505+1</f>
        <v>305</v>
      </c>
      <c r="B506" s="223" t="s">
        <v>708</v>
      </c>
      <c r="C506" s="204" t="s">
        <v>1</v>
      </c>
      <c r="D506" s="249">
        <v>2</v>
      </c>
      <c r="E506" s="243"/>
      <c r="F506" s="198">
        <f t="shared" si="47"/>
        <v>0</v>
      </c>
    </row>
    <row r="507" spans="1:6" s="110" customFormat="1" ht="15.8" customHeight="1">
      <c r="A507" s="265"/>
      <c r="B507" s="225"/>
      <c r="C507" s="206"/>
      <c r="D507" s="249">
        <v>0</v>
      </c>
      <c r="E507" s="243"/>
      <c r="F507" s="198">
        <f t="shared" si="47"/>
        <v>0</v>
      </c>
    </row>
    <row r="508" spans="1:6" s="110" customFormat="1" ht="15.8" customHeight="1">
      <c r="A508" s="264">
        <f>+A506+1</f>
        <v>306</v>
      </c>
      <c r="B508" s="225" t="s">
        <v>706</v>
      </c>
      <c r="C508" s="204" t="s">
        <v>14</v>
      </c>
      <c r="D508" s="249">
        <v>2</v>
      </c>
      <c r="E508" s="243"/>
      <c r="F508" s="198">
        <f t="shared" si="47"/>
        <v>0</v>
      </c>
    </row>
    <row r="509" spans="1:6" s="110" customFormat="1" ht="15.8" customHeight="1">
      <c r="A509" s="265"/>
      <c r="B509" s="225"/>
      <c r="C509" s="206"/>
      <c r="D509" s="249">
        <v>0</v>
      </c>
      <c r="E509" s="243"/>
      <c r="F509" s="198">
        <f t="shared" si="47"/>
        <v>0</v>
      </c>
    </row>
    <row r="510" spans="1:6" s="110" customFormat="1" ht="15.8" customHeight="1">
      <c r="A510" s="266"/>
      <c r="B510" s="225" t="s">
        <v>627</v>
      </c>
      <c r="C510" s="207"/>
      <c r="D510" s="253"/>
      <c r="E510" s="244"/>
      <c r="F510" s="198">
        <f t="shared" si="47"/>
        <v>0</v>
      </c>
    </row>
    <row r="511" spans="1:6" s="110" customFormat="1" ht="15.8" customHeight="1">
      <c r="A511" s="264">
        <f>+A508+1</f>
        <v>307</v>
      </c>
      <c r="B511" s="223" t="s">
        <v>625</v>
      </c>
      <c r="C511" s="204" t="s">
        <v>14</v>
      </c>
      <c r="D511" s="249">
        <v>2</v>
      </c>
      <c r="E511" s="243"/>
      <c r="F511" s="198">
        <f t="shared" si="47"/>
        <v>0</v>
      </c>
    </row>
    <row r="512" spans="1:6" s="110" customFormat="1" ht="15.8" customHeight="1">
      <c r="A512" s="264">
        <f>+A511+1</f>
        <v>308</v>
      </c>
      <c r="B512" s="223" t="s">
        <v>626</v>
      </c>
      <c r="C512" s="204" t="s">
        <v>14</v>
      </c>
      <c r="D512" s="249">
        <v>2</v>
      </c>
      <c r="E512" s="243"/>
      <c r="F512" s="198">
        <f t="shared" si="47"/>
        <v>0</v>
      </c>
    </row>
    <row r="513" spans="1:6" s="110" customFormat="1" ht="15.8" customHeight="1">
      <c r="A513" s="265"/>
      <c r="B513" s="225"/>
      <c r="C513" s="206"/>
      <c r="D513" s="249">
        <v>0</v>
      </c>
      <c r="E513" s="243"/>
      <c r="F513" s="198">
        <f t="shared" si="47"/>
        <v>0</v>
      </c>
    </row>
    <row r="514" spans="1:6" s="110" customFormat="1" ht="15.8" customHeight="1">
      <c r="A514" s="264">
        <f>+A512+1</f>
        <v>309</v>
      </c>
      <c r="B514" s="223" t="s">
        <v>711</v>
      </c>
      <c r="C514" s="204" t="s">
        <v>14</v>
      </c>
      <c r="D514" s="249">
        <v>2</v>
      </c>
      <c r="E514" s="243"/>
      <c r="F514" s="198">
        <f t="shared" si="47"/>
        <v>0</v>
      </c>
    </row>
    <row r="515" spans="1:6" s="110" customFormat="1" ht="15.8" customHeight="1">
      <c r="A515" s="265"/>
      <c r="B515" s="225"/>
      <c r="C515" s="206"/>
      <c r="D515" s="249">
        <v>0</v>
      </c>
      <c r="E515" s="243"/>
      <c r="F515" s="198">
        <f t="shared" si="47"/>
        <v>0</v>
      </c>
    </row>
    <row r="516" spans="1:6" s="110" customFormat="1" ht="15.8" customHeight="1">
      <c r="A516" s="264"/>
      <c r="B516" s="225" t="s">
        <v>929</v>
      </c>
      <c r="C516" s="204"/>
      <c r="D516" s="249">
        <v>0</v>
      </c>
      <c r="E516" s="243"/>
      <c r="F516" s="198">
        <f t="shared" si="47"/>
        <v>0</v>
      </c>
    </row>
    <row r="517" spans="1:6" s="110" customFormat="1" ht="15.8" customHeight="1">
      <c r="A517" s="264">
        <f>+A514+1</f>
        <v>310</v>
      </c>
      <c r="B517" s="223" t="s">
        <v>709</v>
      </c>
      <c r="C517" s="204" t="s">
        <v>14</v>
      </c>
      <c r="D517" s="249">
        <v>2</v>
      </c>
      <c r="E517" s="243"/>
      <c r="F517" s="198">
        <f t="shared" si="47"/>
        <v>0</v>
      </c>
    </row>
    <row r="518" spans="1:6" s="110" customFormat="1" ht="15.8" customHeight="1">
      <c r="A518" s="264">
        <f>+A517+1</f>
        <v>311</v>
      </c>
      <c r="B518" s="223" t="s">
        <v>710</v>
      </c>
      <c r="C518" s="204" t="s">
        <v>14</v>
      </c>
      <c r="D518" s="249">
        <v>2</v>
      </c>
      <c r="E518" s="243"/>
      <c r="F518" s="198">
        <f t="shared" si="47"/>
        <v>0</v>
      </c>
    </row>
    <row r="519" spans="1:6" s="110" customFormat="1" ht="15.8" customHeight="1">
      <c r="A519" s="266"/>
      <c r="B519" s="227"/>
      <c r="C519" s="207"/>
      <c r="D519" s="253"/>
      <c r="E519" s="244"/>
      <c r="F519" s="198">
        <f t="shared" si="47"/>
        <v>0</v>
      </c>
    </row>
    <row r="520" spans="1:6" s="110" customFormat="1" ht="18.7" customHeight="1">
      <c r="A520" s="265"/>
      <c r="B520" s="214" t="s">
        <v>168</v>
      </c>
      <c r="C520" s="206"/>
      <c r="D520" s="254">
        <v>0</v>
      </c>
      <c r="E520" s="243"/>
      <c r="F520" s="198">
        <f t="shared" si="47"/>
        <v>0</v>
      </c>
    </row>
    <row r="521" spans="1:6" s="188" customFormat="1" ht="32.6">
      <c r="A521" s="264"/>
      <c r="B521" s="228" t="s">
        <v>893</v>
      </c>
      <c r="C521" s="206"/>
      <c r="D521" s="254">
        <v>0</v>
      </c>
      <c r="E521" s="243"/>
      <c r="F521" s="198">
        <f t="shared" si="47"/>
        <v>0</v>
      </c>
    </row>
    <row r="522" spans="1:6" s="110" customFormat="1" ht="15.8" customHeight="1">
      <c r="A522" s="264">
        <f>+A518+1</f>
        <v>312</v>
      </c>
      <c r="B522" s="226" t="s">
        <v>643</v>
      </c>
      <c r="C522" s="204" t="s">
        <v>14</v>
      </c>
      <c r="D522" s="254">
        <v>6</v>
      </c>
      <c r="E522" s="243"/>
      <c r="F522" s="198">
        <f t="shared" si="47"/>
        <v>0</v>
      </c>
    </row>
    <row r="523" spans="1:6" s="188" customFormat="1" ht="16.3">
      <c r="A523" s="264">
        <f>+A522+1</f>
        <v>313</v>
      </c>
      <c r="B523" s="226" t="s">
        <v>644</v>
      </c>
      <c r="C523" s="204" t="s">
        <v>14</v>
      </c>
      <c r="D523" s="254">
        <v>16</v>
      </c>
      <c r="E523" s="243"/>
      <c r="F523" s="198">
        <f t="shared" ref="F523:F586" si="48">D523*E523</f>
        <v>0</v>
      </c>
    </row>
    <row r="524" spans="1:6" s="188" customFormat="1" ht="15.8" customHeight="1">
      <c r="A524" s="265"/>
      <c r="B524" s="226"/>
      <c r="C524" s="204"/>
      <c r="D524" s="254">
        <v>0</v>
      </c>
      <c r="E524" s="243"/>
      <c r="F524" s="198">
        <f t="shared" si="48"/>
        <v>0</v>
      </c>
    </row>
    <row r="525" spans="1:6" s="110" customFormat="1" ht="15.8" customHeight="1">
      <c r="A525" s="264"/>
      <c r="B525" s="228" t="s">
        <v>176</v>
      </c>
      <c r="C525" s="206"/>
      <c r="D525" s="254">
        <v>0</v>
      </c>
      <c r="E525" s="243"/>
      <c r="F525" s="198">
        <f t="shared" si="48"/>
        <v>0</v>
      </c>
    </row>
    <row r="526" spans="1:6" s="110" customFormat="1" ht="15.8" customHeight="1">
      <c r="A526" s="264">
        <f>+A523+1</f>
        <v>314</v>
      </c>
      <c r="B526" s="226" t="s">
        <v>84</v>
      </c>
      <c r="C526" s="204" t="s">
        <v>4</v>
      </c>
      <c r="D526" s="254">
        <v>2000</v>
      </c>
      <c r="E526" s="257"/>
      <c r="F526" s="198">
        <f t="shared" si="48"/>
        <v>0</v>
      </c>
    </row>
    <row r="527" spans="1:6" s="110" customFormat="1" ht="15.8" customHeight="1">
      <c r="A527" s="264">
        <f>+A526+1</f>
        <v>315</v>
      </c>
      <c r="B527" s="226" t="s">
        <v>185</v>
      </c>
      <c r="C527" s="204" t="s">
        <v>4</v>
      </c>
      <c r="D527" s="254">
        <v>3000</v>
      </c>
      <c r="E527" s="257"/>
      <c r="F527" s="198">
        <f t="shared" si="48"/>
        <v>0</v>
      </c>
    </row>
    <row r="528" spans="1:6" s="110" customFormat="1" ht="18.7" customHeight="1">
      <c r="A528" s="264">
        <f t="shared" ref="A528:A535" si="49">+A527+1</f>
        <v>316</v>
      </c>
      <c r="B528" s="226" t="s">
        <v>577</v>
      </c>
      <c r="C528" s="204" t="s">
        <v>4</v>
      </c>
      <c r="D528" s="254">
        <v>3500</v>
      </c>
      <c r="E528" s="257"/>
      <c r="F528" s="198">
        <f t="shared" si="48"/>
        <v>0</v>
      </c>
    </row>
    <row r="529" spans="1:6" s="110" customFormat="1" ht="15.8" customHeight="1">
      <c r="A529" s="264">
        <f t="shared" si="49"/>
        <v>317</v>
      </c>
      <c r="B529" s="226" t="s">
        <v>186</v>
      </c>
      <c r="C529" s="204" t="s">
        <v>4</v>
      </c>
      <c r="D529" s="254">
        <v>960</v>
      </c>
      <c r="E529" s="243"/>
      <c r="F529" s="198">
        <f t="shared" si="48"/>
        <v>0</v>
      </c>
    </row>
    <row r="530" spans="1:6" s="110" customFormat="1" ht="15.8" customHeight="1">
      <c r="A530" s="264">
        <f t="shared" si="49"/>
        <v>318</v>
      </c>
      <c r="B530" s="226" t="s">
        <v>578</v>
      </c>
      <c r="C530" s="204" t="s">
        <v>4</v>
      </c>
      <c r="D530" s="254">
        <v>2500</v>
      </c>
      <c r="E530" s="243"/>
      <c r="F530" s="198">
        <f t="shared" si="48"/>
        <v>0</v>
      </c>
    </row>
    <row r="531" spans="1:6" s="110" customFormat="1" ht="15.8" customHeight="1">
      <c r="A531" s="264">
        <f t="shared" si="49"/>
        <v>319</v>
      </c>
      <c r="B531" s="226" t="s">
        <v>579</v>
      </c>
      <c r="C531" s="204" t="s">
        <v>4</v>
      </c>
      <c r="D531" s="254">
        <v>3000</v>
      </c>
      <c r="E531" s="243"/>
      <c r="F531" s="198">
        <f t="shared" si="48"/>
        <v>0</v>
      </c>
    </row>
    <row r="532" spans="1:6" s="110" customFormat="1" ht="15.8" customHeight="1">
      <c r="A532" s="264">
        <f t="shared" si="49"/>
        <v>320</v>
      </c>
      <c r="B532" s="226" t="s">
        <v>117</v>
      </c>
      <c r="C532" s="204" t="s">
        <v>4</v>
      </c>
      <c r="D532" s="254">
        <v>1000</v>
      </c>
      <c r="E532" s="243"/>
      <c r="F532" s="198">
        <f t="shared" si="48"/>
        <v>0</v>
      </c>
    </row>
    <row r="533" spans="1:6" s="110" customFormat="1" ht="15.8" customHeight="1">
      <c r="A533" s="264">
        <f t="shared" si="49"/>
        <v>321</v>
      </c>
      <c r="B533" s="226" t="s">
        <v>118</v>
      </c>
      <c r="C533" s="204" t="s">
        <v>4</v>
      </c>
      <c r="D533" s="254">
        <v>1000</v>
      </c>
      <c r="E533" s="243"/>
      <c r="F533" s="198">
        <f t="shared" si="48"/>
        <v>0</v>
      </c>
    </row>
    <row r="534" spans="1:6" s="110" customFormat="1" ht="15.8" customHeight="1">
      <c r="A534" s="264">
        <f t="shared" si="49"/>
        <v>322</v>
      </c>
      <c r="B534" s="226" t="s">
        <v>119</v>
      </c>
      <c r="C534" s="204" t="s">
        <v>4</v>
      </c>
      <c r="D534" s="254">
        <v>800</v>
      </c>
      <c r="E534" s="243"/>
      <c r="F534" s="198">
        <f t="shared" si="48"/>
        <v>0</v>
      </c>
    </row>
    <row r="535" spans="1:6" s="110" customFormat="1" ht="15.8" customHeight="1">
      <c r="A535" s="264">
        <f t="shared" si="49"/>
        <v>323</v>
      </c>
      <c r="B535" s="226" t="s">
        <v>120</v>
      </c>
      <c r="C535" s="204" t="s">
        <v>4</v>
      </c>
      <c r="D535" s="254">
        <v>700</v>
      </c>
      <c r="E535" s="243"/>
      <c r="F535" s="198">
        <f t="shared" si="48"/>
        <v>0</v>
      </c>
    </row>
    <row r="536" spans="1:6" s="110" customFormat="1" ht="15.8" customHeight="1">
      <c r="A536" s="265"/>
      <c r="B536" s="229"/>
      <c r="C536" s="206"/>
      <c r="D536" s="254">
        <v>0</v>
      </c>
      <c r="E536" s="243"/>
      <c r="F536" s="198">
        <f t="shared" si="48"/>
        <v>0</v>
      </c>
    </row>
    <row r="537" spans="1:6" s="110" customFormat="1" ht="15.8" customHeight="1">
      <c r="A537" s="264"/>
      <c r="B537" s="228" t="s">
        <v>183</v>
      </c>
      <c r="C537" s="206"/>
      <c r="D537" s="254">
        <v>0</v>
      </c>
      <c r="E537" s="243"/>
      <c r="F537" s="198">
        <f t="shared" si="48"/>
        <v>0</v>
      </c>
    </row>
    <row r="538" spans="1:6" s="110" customFormat="1" ht="15.8" customHeight="1">
      <c r="A538" s="264">
        <f>+A535+1</f>
        <v>324</v>
      </c>
      <c r="B538" s="226" t="s">
        <v>84</v>
      </c>
      <c r="C538" s="204" t="s">
        <v>1</v>
      </c>
      <c r="D538" s="254">
        <v>32</v>
      </c>
      <c r="E538" s="243"/>
      <c r="F538" s="198">
        <f t="shared" si="48"/>
        <v>0</v>
      </c>
    </row>
    <row r="539" spans="1:6" s="110" customFormat="1" ht="15.8" customHeight="1">
      <c r="A539" s="264">
        <f t="shared" ref="A539:A548" si="50">+A538+1</f>
        <v>325</v>
      </c>
      <c r="B539" s="226" t="s">
        <v>185</v>
      </c>
      <c r="C539" s="204" t="s">
        <v>1</v>
      </c>
      <c r="D539" s="254">
        <v>32</v>
      </c>
      <c r="E539" s="243"/>
      <c r="F539" s="198">
        <f t="shared" si="48"/>
        <v>0</v>
      </c>
    </row>
    <row r="540" spans="1:6" s="110" customFormat="1" ht="15.8" customHeight="1">
      <c r="A540" s="264">
        <f t="shared" si="50"/>
        <v>326</v>
      </c>
      <c r="B540" s="226" t="s">
        <v>85</v>
      </c>
      <c r="C540" s="204" t="s">
        <v>1</v>
      </c>
      <c r="D540" s="254">
        <v>20</v>
      </c>
      <c r="E540" s="243"/>
      <c r="F540" s="198">
        <f t="shared" si="48"/>
        <v>0</v>
      </c>
    </row>
    <row r="541" spans="1:6" s="110" customFormat="1" ht="15.8" customHeight="1">
      <c r="A541" s="264">
        <f t="shared" si="50"/>
        <v>327</v>
      </c>
      <c r="B541" s="226" t="s">
        <v>186</v>
      </c>
      <c r="C541" s="204" t="s">
        <v>1</v>
      </c>
      <c r="D541" s="254">
        <v>10</v>
      </c>
      <c r="E541" s="243"/>
      <c r="F541" s="198">
        <f t="shared" si="48"/>
        <v>0</v>
      </c>
    </row>
    <row r="542" spans="1:6" s="110" customFormat="1" ht="15.8" customHeight="1">
      <c r="A542" s="264">
        <f t="shared" si="50"/>
        <v>328</v>
      </c>
      <c r="B542" s="226" t="s">
        <v>115</v>
      </c>
      <c r="C542" s="204" t="s">
        <v>1</v>
      </c>
      <c r="D542" s="254">
        <v>8</v>
      </c>
      <c r="E542" s="243"/>
      <c r="F542" s="198">
        <f t="shared" si="48"/>
        <v>0</v>
      </c>
    </row>
    <row r="543" spans="1:6" s="110" customFormat="1" ht="15.8" customHeight="1">
      <c r="A543" s="264">
        <f t="shared" si="50"/>
        <v>329</v>
      </c>
      <c r="B543" s="226" t="s">
        <v>116</v>
      </c>
      <c r="C543" s="204" t="s">
        <v>1</v>
      </c>
      <c r="D543" s="254">
        <v>18</v>
      </c>
      <c r="E543" s="243"/>
      <c r="F543" s="198">
        <f t="shared" si="48"/>
        <v>0</v>
      </c>
    </row>
    <row r="544" spans="1:6" s="110" customFormat="1" ht="15.8" customHeight="1">
      <c r="A544" s="264">
        <f t="shared" si="50"/>
        <v>330</v>
      </c>
      <c r="B544" s="226" t="s">
        <v>117</v>
      </c>
      <c r="C544" s="204" t="s">
        <v>1</v>
      </c>
      <c r="D544" s="254">
        <v>26</v>
      </c>
      <c r="E544" s="243"/>
      <c r="F544" s="198">
        <f t="shared" si="48"/>
        <v>0</v>
      </c>
    </row>
    <row r="545" spans="1:12" s="110" customFormat="1" ht="15.8" customHeight="1">
      <c r="A545" s="264">
        <f t="shared" si="50"/>
        <v>331</v>
      </c>
      <c r="B545" s="226" t="s">
        <v>118</v>
      </c>
      <c r="C545" s="204" t="s">
        <v>1</v>
      </c>
      <c r="D545" s="254">
        <v>30</v>
      </c>
      <c r="E545" s="243"/>
      <c r="F545" s="198">
        <f t="shared" si="48"/>
        <v>0</v>
      </c>
    </row>
    <row r="546" spans="1:12" s="110" customFormat="1" ht="15.8" customHeight="1">
      <c r="A546" s="264">
        <f t="shared" si="50"/>
        <v>332</v>
      </c>
      <c r="B546" s="226" t="s">
        <v>119</v>
      </c>
      <c r="C546" s="204" t="s">
        <v>1</v>
      </c>
      <c r="D546" s="254">
        <v>80</v>
      </c>
      <c r="E546" s="243"/>
      <c r="F546" s="198">
        <f t="shared" si="48"/>
        <v>0</v>
      </c>
    </row>
    <row r="547" spans="1:12" s="94" customFormat="1" ht="17.149999999999999" customHeight="1" thickBot="1">
      <c r="A547" s="264">
        <f t="shared" si="50"/>
        <v>333</v>
      </c>
      <c r="B547" s="226" t="s">
        <v>120</v>
      </c>
      <c r="C547" s="204" t="s">
        <v>1</v>
      </c>
      <c r="D547" s="254">
        <v>60</v>
      </c>
      <c r="E547" s="243"/>
      <c r="F547" s="198">
        <f t="shared" si="48"/>
        <v>0</v>
      </c>
      <c r="G547" s="106"/>
      <c r="H547" s="106"/>
      <c r="I547" s="106"/>
      <c r="J547" s="106"/>
      <c r="K547" s="106"/>
      <c r="L547" s="106"/>
    </row>
    <row r="548" spans="1:12" s="110" customFormat="1" ht="27.7" customHeight="1" thickBot="1">
      <c r="A548" s="264">
        <f t="shared" si="50"/>
        <v>334</v>
      </c>
      <c r="B548" s="226" t="s">
        <v>121</v>
      </c>
      <c r="C548" s="204" t="s">
        <v>1</v>
      </c>
      <c r="D548" s="254">
        <v>80</v>
      </c>
      <c r="E548" s="243"/>
      <c r="F548" s="198">
        <f t="shared" si="48"/>
        <v>0</v>
      </c>
      <c r="G548" s="167"/>
    </row>
    <row r="549" spans="1:12" s="110" customFormat="1" ht="27.7" customHeight="1" thickBot="1">
      <c r="A549" s="265"/>
      <c r="B549" s="226"/>
      <c r="C549" s="206"/>
      <c r="D549" s="254"/>
      <c r="E549" s="243"/>
      <c r="F549" s="198">
        <f t="shared" si="48"/>
        <v>0</v>
      </c>
      <c r="G549" s="167"/>
    </row>
    <row r="550" spans="1:12" s="94" customFormat="1" ht="17.149999999999999" customHeight="1">
      <c r="A550" s="264"/>
      <c r="B550" s="228" t="s">
        <v>720</v>
      </c>
      <c r="C550" s="206"/>
      <c r="D550" s="254">
        <v>0</v>
      </c>
      <c r="E550" s="243"/>
      <c r="F550" s="198">
        <f t="shared" si="48"/>
        <v>0</v>
      </c>
      <c r="G550" s="106"/>
      <c r="H550" s="106"/>
      <c r="I550" s="106"/>
      <c r="J550" s="106"/>
      <c r="K550" s="106"/>
      <c r="L550" s="106"/>
    </row>
    <row r="551" spans="1:12" s="94" customFormat="1" ht="17.149999999999999" customHeight="1">
      <c r="A551" s="264">
        <f>+A548+1</f>
        <v>335</v>
      </c>
      <c r="B551" s="226" t="s">
        <v>120</v>
      </c>
      <c r="C551" s="204" t="s">
        <v>1</v>
      </c>
      <c r="D551" s="254">
        <v>40</v>
      </c>
      <c r="E551" s="243"/>
      <c r="F551" s="198">
        <f t="shared" si="48"/>
        <v>0</v>
      </c>
      <c r="G551" s="106"/>
      <c r="H551" s="106"/>
      <c r="I551" s="106"/>
      <c r="J551" s="106"/>
      <c r="K551" s="106"/>
      <c r="L551" s="106"/>
    </row>
    <row r="552" spans="1:12" s="94" customFormat="1" ht="17.149999999999999" customHeight="1">
      <c r="A552" s="264">
        <f t="shared" ref="A552:A560" si="51">+A551+1</f>
        <v>336</v>
      </c>
      <c r="B552" s="226" t="s">
        <v>119</v>
      </c>
      <c r="C552" s="204" t="s">
        <v>1</v>
      </c>
      <c r="D552" s="254">
        <v>10</v>
      </c>
      <c r="E552" s="243"/>
      <c r="F552" s="198">
        <f t="shared" si="48"/>
        <v>0</v>
      </c>
      <c r="G552" s="106"/>
      <c r="H552" s="106"/>
      <c r="I552" s="106"/>
      <c r="J552" s="106"/>
      <c r="K552" s="106"/>
      <c r="L552" s="106"/>
    </row>
    <row r="553" spans="1:12" s="94" customFormat="1" ht="17.149999999999999" customHeight="1">
      <c r="A553" s="264">
        <f t="shared" si="51"/>
        <v>337</v>
      </c>
      <c r="B553" s="226" t="s">
        <v>118</v>
      </c>
      <c r="C553" s="204" t="s">
        <v>1</v>
      </c>
      <c r="D553" s="254">
        <v>30</v>
      </c>
      <c r="E553" s="243"/>
      <c r="F553" s="198">
        <f t="shared" si="48"/>
        <v>0</v>
      </c>
      <c r="G553" s="106"/>
      <c r="H553" s="106"/>
      <c r="I553" s="106"/>
      <c r="J553" s="106"/>
      <c r="K553" s="106"/>
      <c r="L553" s="106"/>
    </row>
    <row r="554" spans="1:12" s="94" customFormat="1" ht="17.149999999999999" customHeight="1">
      <c r="A554" s="264">
        <f t="shared" si="51"/>
        <v>338</v>
      </c>
      <c r="B554" s="226" t="s">
        <v>117</v>
      </c>
      <c r="C554" s="204" t="s">
        <v>1</v>
      </c>
      <c r="D554" s="254">
        <v>15</v>
      </c>
      <c r="E554" s="243"/>
      <c r="F554" s="198">
        <f t="shared" si="48"/>
        <v>0</v>
      </c>
      <c r="G554" s="106"/>
      <c r="H554" s="106"/>
      <c r="I554" s="106"/>
      <c r="J554" s="106"/>
      <c r="K554" s="106"/>
      <c r="L554" s="106"/>
    </row>
    <row r="555" spans="1:12" s="94" customFormat="1" ht="17.149999999999999" customHeight="1">
      <c r="A555" s="264">
        <f t="shared" si="51"/>
        <v>339</v>
      </c>
      <c r="B555" s="226" t="s">
        <v>579</v>
      </c>
      <c r="C555" s="204" t="s">
        <v>1</v>
      </c>
      <c r="D555" s="254">
        <v>15</v>
      </c>
      <c r="E555" s="243"/>
      <c r="F555" s="198">
        <f t="shared" si="48"/>
        <v>0</v>
      </c>
      <c r="G555" s="106"/>
      <c r="H555" s="106"/>
      <c r="I555" s="106"/>
      <c r="J555" s="106"/>
      <c r="K555" s="106"/>
      <c r="L555" s="106"/>
    </row>
    <row r="556" spans="1:12" s="94" customFormat="1" ht="17.149999999999999" customHeight="1">
      <c r="A556" s="264">
        <f t="shared" si="51"/>
        <v>340</v>
      </c>
      <c r="B556" s="226" t="s">
        <v>578</v>
      </c>
      <c r="C556" s="204" t="s">
        <v>1</v>
      </c>
      <c r="D556" s="254">
        <v>20</v>
      </c>
      <c r="E556" s="243"/>
      <c r="F556" s="198">
        <f t="shared" si="48"/>
        <v>0</v>
      </c>
      <c r="G556" s="106"/>
      <c r="H556" s="106"/>
      <c r="I556" s="106"/>
      <c r="J556" s="106"/>
      <c r="K556" s="106"/>
      <c r="L556" s="106"/>
    </row>
    <row r="557" spans="1:12" s="94" customFormat="1" ht="17.149999999999999" customHeight="1">
      <c r="A557" s="264">
        <f t="shared" si="51"/>
        <v>341</v>
      </c>
      <c r="B557" s="226" t="s">
        <v>186</v>
      </c>
      <c r="C557" s="204" t="s">
        <v>1</v>
      </c>
      <c r="D557" s="254">
        <v>5</v>
      </c>
      <c r="E557" s="243"/>
      <c r="F557" s="198">
        <f t="shared" si="48"/>
        <v>0</v>
      </c>
      <c r="G557" s="106"/>
      <c r="H557" s="106"/>
      <c r="I557" s="106"/>
      <c r="J557" s="106"/>
      <c r="K557" s="106"/>
      <c r="L557" s="106"/>
    </row>
    <row r="558" spans="1:12" s="94" customFormat="1" ht="17.149999999999999" customHeight="1">
      <c r="A558" s="264">
        <f t="shared" si="51"/>
        <v>342</v>
      </c>
      <c r="B558" s="226" t="s">
        <v>577</v>
      </c>
      <c r="C558" s="204" t="s">
        <v>1</v>
      </c>
      <c r="D558" s="254">
        <v>5</v>
      </c>
      <c r="E558" s="243"/>
      <c r="F558" s="198">
        <f t="shared" si="48"/>
        <v>0</v>
      </c>
      <c r="G558" s="106"/>
      <c r="H558" s="106"/>
      <c r="I558" s="106"/>
      <c r="J558" s="106"/>
      <c r="K558" s="106"/>
      <c r="L558" s="106"/>
    </row>
    <row r="559" spans="1:12" s="94" customFormat="1" ht="17.149999999999999" customHeight="1">
      <c r="A559" s="264">
        <f t="shared" si="51"/>
        <v>343</v>
      </c>
      <c r="B559" s="226" t="s">
        <v>185</v>
      </c>
      <c r="C559" s="204" t="s">
        <v>1</v>
      </c>
      <c r="D559" s="254">
        <v>1</v>
      </c>
      <c r="E559" s="243"/>
      <c r="F559" s="198">
        <f t="shared" si="48"/>
        <v>0</v>
      </c>
      <c r="G559" s="106"/>
      <c r="H559" s="106"/>
      <c r="I559" s="106"/>
      <c r="J559" s="106"/>
      <c r="K559" s="106"/>
      <c r="L559" s="106"/>
    </row>
    <row r="560" spans="1:12" s="94" customFormat="1" ht="17.149999999999999" customHeight="1">
      <c r="A560" s="264">
        <f t="shared" si="51"/>
        <v>344</v>
      </c>
      <c r="B560" s="226" t="s">
        <v>84</v>
      </c>
      <c r="C560" s="204" t="s">
        <v>1</v>
      </c>
      <c r="D560" s="254">
        <v>1</v>
      </c>
      <c r="E560" s="243"/>
      <c r="F560" s="198">
        <f t="shared" si="48"/>
        <v>0</v>
      </c>
      <c r="G560" s="106"/>
      <c r="H560" s="106"/>
      <c r="I560" s="106"/>
      <c r="J560" s="106"/>
      <c r="K560" s="106"/>
      <c r="L560" s="106"/>
    </row>
    <row r="561" spans="1:12" s="94" customFormat="1" ht="17.149999999999999" customHeight="1">
      <c r="A561" s="264"/>
      <c r="B561" s="228"/>
      <c r="C561" s="206"/>
      <c r="D561" s="254"/>
      <c r="E561" s="243"/>
      <c r="F561" s="198">
        <f t="shared" si="48"/>
        <v>0</v>
      </c>
      <c r="G561" s="106"/>
      <c r="H561" s="106"/>
      <c r="I561" s="106"/>
      <c r="J561" s="106"/>
      <c r="K561" s="106"/>
      <c r="L561" s="106"/>
    </row>
    <row r="562" spans="1:12" s="94" customFormat="1" ht="17.149999999999999" customHeight="1">
      <c r="A562" s="264"/>
      <c r="B562" s="228" t="s">
        <v>641</v>
      </c>
      <c r="C562" s="206"/>
      <c r="D562" s="254">
        <v>0</v>
      </c>
      <c r="E562" s="243"/>
      <c r="F562" s="198">
        <f t="shared" si="48"/>
        <v>0</v>
      </c>
      <c r="G562" s="106"/>
      <c r="H562" s="106"/>
      <c r="I562" s="106"/>
      <c r="J562" s="106"/>
      <c r="K562" s="106"/>
      <c r="L562" s="106"/>
    </row>
    <row r="563" spans="1:12" s="94" customFormat="1" ht="17.149999999999999" customHeight="1">
      <c r="A563" s="264">
        <f>+A560+1</f>
        <v>345</v>
      </c>
      <c r="B563" s="226" t="s">
        <v>84</v>
      </c>
      <c r="C563" s="204" t="s">
        <v>1</v>
      </c>
      <c r="D563" s="254">
        <v>24</v>
      </c>
      <c r="E563" s="243"/>
      <c r="F563" s="198">
        <f t="shared" si="48"/>
        <v>0</v>
      </c>
      <c r="G563" s="106"/>
      <c r="H563" s="106"/>
      <c r="I563" s="106"/>
      <c r="J563" s="106"/>
      <c r="K563" s="106"/>
      <c r="L563" s="106"/>
    </row>
    <row r="564" spans="1:12" s="94" customFormat="1" ht="17.149999999999999" customHeight="1">
      <c r="A564" s="264">
        <f t="shared" ref="A564:A568" si="52">+A563+1</f>
        <v>346</v>
      </c>
      <c r="B564" s="226" t="s">
        <v>185</v>
      </c>
      <c r="C564" s="204" t="s">
        <v>1</v>
      </c>
      <c r="D564" s="254">
        <v>24</v>
      </c>
      <c r="E564" s="243"/>
      <c r="F564" s="198">
        <f t="shared" si="48"/>
        <v>0</v>
      </c>
      <c r="G564" s="106"/>
      <c r="H564" s="106"/>
      <c r="I564" s="106"/>
      <c r="J564" s="106"/>
      <c r="K564" s="106"/>
      <c r="L564" s="106"/>
    </row>
    <row r="565" spans="1:12" s="94" customFormat="1" ht="17.149999999999999" customHeight="1">
      <c r="A565" s="264">
        <f t="shared" si="52"/>
        <v>347</v>
      </c>
      <c r="B565" s="226" t="s">
        <v>85</v>
      </c>
      <c r="C565" s="204" t="s">
        <v>1</v>
      </c>
      <c r="D565" s="254">
        <v>12</v>
      </c>
      <c r="E565" s="243"/>
      <c r="F565" s="198">
        <f t="shared" si="48"/>
        <v>0</v>
      </c>
      <c r="G565" s="106"/>
      <c r="H565" s="106"/>
      <c r="I565" s="106"/>
      <c r="J565" s="106"/>
      <c r="K565" s="106"/>
      <c r="L565" s="106"/>
    </row>
    <row r="566" spans="1:12" s="94" customFormat="1" ht="17.149999999999999" customHeight="1">
      <c r="A566" s="264">
        <f t="shared" si="52"/>
        <v>348</v>
      </c>
      <c r="B566" s="226" t="s">
        <v>186</v>
      </c>
      <c r="C566" s="204" t="s">
        <v>1</v>
      </c>
      <c r="D566" s="254">
        <v>4</v>
      </c>
      <c r="E566" s="243"/>
      <c r="F566" s="198">
        <f t="shared" si="48"/>
        <v>0</v>
      </c>
      <c r="G566" s="106"/>
      <c r="H566" s="106"/>
      <c r="I566" s="106"/>
      <c r="J566" s="106"/>
      <c r="K566" s="106"/>
      <c r="L566" s="106"/>
    </row>
    <row r="567" spans="1:12" s="94" customFormat="1" ht="17.149999999999999" customHeight="1">
      <c r="A567" s="264">
        <f t="shared" si="52"/>
        <v>349</v>
      </c>
      <c r="B567" s="226" t="s">
        <v>115</v>
      </c>
      <c r="C567" s="204" t="s">
        <v>1</v>
      </c>
      <c r="D567" s="254">
        <v>16</v>
      </c>
      <c r="E567" s="243"/>
      <c r="F567" s="198">
        <f t="shared" si="48"/>
        <v>0</v>
      </c>
      <c r="G567" s="106"/>
      <c r="H567" s="106"/>
      <c r="I567" s="106"/>
      <c r="J567" s="106"/>
      <c r="K567" s="106"/>
      <c r="L567" s="106"/>
    </row>
    <row r="568" spans="1:12" s="94" customFormat="1" ht="17.149999999999999" customHeight="1">
      <c r="A568" s="264">
        <f t="shared" si="52"/>
        <v>350</v>
      </c>
      <c r="B568" s="226" t="s">
        <v>116</v>
      </c>
      <c r="C568" s="204" t="s">
        <v>1</v>
      </c>
      <c r="D568" s="254">
        <v>8</v>
      </c>
      <c r="E568" s="243"/>
      <c r="F568" s="198">
        <f t="shared" si="48"/>
        <v>0</v>
      </c>
      <c r="G568" s="106"/>
      <c r="H568" s="106"/>
      <c r="I568" s="106"/>
      <c r="J568" s="106"/>
      <c r="K568" s="106"/>
      <c r="L568" s="106"/>
    </row>
    <row r="569" spans="1:12" s="94" customFormat="1" ht="17.149999999999999" customHeight="1">
      <c r="A569" s="265"/>
      <c r="B569" s="229"/>
      <c r="C569" s="206"/>
      <c r="D569" s="254">
        <v>0</v>
      </c>
      <c r="E569" s="243"/>
      <c r="F569" s="198">
        <f t="shared" si="48"/>
        <v>0</v>
      </c>
      <c r="G569" s="106"/>
      <c r="H569" s="106"/>
      <c r="I569" s="106"/>
      <c r="J569" s="106"/>
      <c r="K569" s="106"/>
      <c r="L569" s="106"/>
    </row>
    <row r="570" spans="1:12" s="94" customFormat="1" ht="17.149999999999999" customHeight="1">
      <c r="A570" s="264">
        <f>+A568+1</f>
        <v>351</v>
      </c>
      <c r="B570" s="228" t="s">
        <v>187</v>
      </c>
      <c r="C570" s="204" t="s">
        <v>1</v>
      </c>
      <c r="D570" s="254">
        <v>40</v>
      </c>
      <c r="E570" s="243"/>
      <c r="F570" s="198">
        <f t="shared" si="48"/>
        <v>0</v>
      </c>
      <c r="G570" s="106"/>
      <c r="H570" s="106"/>
      <c r="I570" s="106"/>
      <c r="J570" s="106"/>
      <c r="K570" s="106"/>
      <c r="L570" s="106"/>
    </row>
    <row r="571" spans="1:12" s="94" customFormat="1" ht="17.149999999999999" customHeight="1">
      <c r="A571" s="265"/>
      <c r="B571" s="229"/>
      <c r="C571" s="206"/>
      <c r="D571" s="254">
        <v>0</v>
      </c>
      <c r="E571" s="243"/>
      <c r="F571" s="198">
        <f t="shared" si="48"/>
        <v>0</v>
      </c>
      <c r="G571" s="106"/>
      <c r="H571" s="106"/>
      <c r="I571" s="106"/>
      <c r="J571" s="106"/>
      <c r="K571" s="106"/>
      <c r="L571" s="106"/>
    </row>
    <row r="572" spans="1:12" s="94" customFormat="1" ht="32.6">
      <c r="A572" s="264"/>
      <c r="B572" s="228" t="s">
        <v>584</v>
      </c>
      <c r="C572" s="206"/>
      <c r="D572" s="254">
        <v>0</v>
      </c>
      <c r="E572" s="243"/>
      <c r="F572" s="198">
        <f t="shared" si="48"/>
        <v>0</v>
      </c>
      <c r="G572" s="106"/>
      <c r="H572" s="106"/>
      <c r="I572" s="106"/>
      <c r="J572" s="106"/>
      <c r="K572" s="106"/>
      <c r="L572" s="106"/>
    </row>
    <row r="573" spans="1:12" s="94" customFormat="1" ht="17.149999999999999" customHeight="1">
      <c r="A573" s="264">
        <f>A570+1</f>
        <v>352</v>
      </c>
      <c r="B573" s="226" t="s">
        <v>763</v>
      </c>
      <c r="C573" s="204" t="s">
        <v>14</v>
      </c>
      <c r="D573" s="254">
        <v>8</v>
      </c>
      <c r="E573" s="243"/>
      <c r="F573" s="198">
        <f t="shared" si="48"/>
        <v>0</v>
      </c>
      <c r="G573" s="106"/>
      <c r="H573" s="106"/>
      <c r="I573" s="106"/>
      <c r="J573" s="106"/>
      <c r="K573" s="106"/>
      <c r="L573" s="106"/>
    </row>
    <row r="574" spans="1:12" s="94" customFormat="1" ht="17.149999999999999" customHeight="1">
      <c r="A574" s="264">
        <f>+A573+1</f>
        <v>353</v>
      </c>
      <c r="B574" s="226" t="s">
        <v>764</v>
      </c>
      <c r="C574" s="210" t="s">
        <v>14</v>
      </c>
      <c r="D574" s="254">
        <v>7</v>
      </c>
      <c r="E574" s="243"/>
      <c r="F574" s="198">
        <f t="shared" si="48"/>
        <v>0</v>
      </c>
      <c r="G574" s="106"/>
      <c r="H574" s="106"/>
      <c r="I574" s="106"/>
      <c r="J574" s="106"/>
      <c r="K574" s="106"/>
      <c r="L574" s="106"/>
    </row>
    <row r="575" spans="1:12" s="94" customFormat="1" ht="17.149999999999999" customHeight="1">
      <c r="A575" s="264">
        <f>+A574+1</f>
        <v>354</v>
      </c>
      <c r="B575" s="226" t="s">
        <v>614</v>
      </c>
      <c r="C575" s="210" t="s">
        <v>14</v>
      </c>
      <c r="D575" s="254">
        <v>2</v>
      </c>
      <c r="E575" s="243"/>
      <c r="F575" s="198">
        <f t="shared" si="48"/>
        <v>0</v>
      </c>
      <c r="G575" s="106"/>
      <c r="H575" s="106"/>
      <c r="I575" s="106"/>
      <c r="J575" s="106"/>
      <c r="K575" s="106"/>
      <c r="L575" s="106"/>
    </row>
    <row r="576" spans="1:12" s="94" customFormat="1" ht="17.149999999999999" customHeight="1">
      <c r="A576" s="264">
        <f t="shared" ref="A576:A577" si="53">+A575+1</f>
        <v>355</v>
      </c>
      <c r="B576" s="226" t="s">
        <v>615</v>
      </c>
      <c r="C576" s="210" t="s">
        <v>14</v>
      </c>
      <c r="D576" s="254">
        <v>6</v>
      </c>
      <c r="E576" s="243"/>
      <c r="F576" s="198">
        <f t="shared" si="48"/>
        <v>0</v>
      </c>
      <c r="G576" s="106"/>
      <c r="H576" s="106"/>
      <c r="I576" s="106"/>
      <c r="J576" s="106"/>
      <c r="K576" s="106"/>
      <c r="L576" s="106"/>
    </row>
    <row r="577" spans="1:12" s="94" customFormat="1" ht="17.149999999999999" customHeight="1">
      <c r="A577" s="264">
        <f t="shared" si="53"/>
        <v>356</v>
      </c>
      <c r="B577" s="226" t="s">
        <v>616</v>
      </c>
      <c r="C577" s="210" t="s">
        <v>14</v>
      </c>
      <c r="D577" s="254">
        <v>1</v>
      </c>
      <c r="E577" s="243"/>
      <c r="F577" s="198">
        <f t="shared" si="48"/>
        <v>0</v>
      </c>
      <c r="G577" s="106"/>
      <c r="H577" s="106"/>
      <c r="I577" s="106"/>
      <c r="J577" s="106"/>
      <c r="K577" s="106"/>
      <c r="L577" s="106"/>
    </row>
    <row r="578" spans="1:12" s="94" customFormat="1" ht="17.149999999999999" customHeight="1">
      <c r="A578" s="264"/>
      <c r="B578" s="229"/>
      <c r="C578" s="206"/>
      <c r="D578" s="254">
        <v>0</v>
      </c>
      <c r="E578" s="243"/>
      <c r="F578" s="198">
        <f t="shared" si="48"/>
        <v>0</v>
      </c>
      <c r="G578" s="106"/>
      <c r="H578" s="106"/>
      <c r="I578" s="106"/>
      <c r="J578" s="106"/>
      <c r="K578" s="106"/>
      <c r="L578" s="106"/>
    </row>
    <row r="579" spans="1:12" s="94" customFormat="1" ht="17.149999999999999" customHeight="1">
      <c r="A579" s="264"/>
      <c r="B579" s="228" t="s">
        <v>585</v>
      </c>
      <c r="C579" s="206"/>
      <c r="D579" s="254">
        <v>0</v>
      </c>
      <c r="E579" s="243"/>
      <c r="F579" s="198">
        <f t="shared" si="48"/>
        <v>0</v>
      </c>
      <c r="G579" s="106"/>
      <c r="H579" s="106"/>
      <c r="I579" s="106"/>
      <c r="J579" s="106"/>
      <c r="K579" s="106"/>
      <c r="L579" s="106"/>
    </row>
    <row r="580" spans="1:12" s="94" customFormat="1" ht="17.149999999999999" customHeight="1">
      <c r="A580" s="264">
        <f>+A577+1</f>
        <v>357</v>
      </c>
      <c r="B580" s="226" t="s">
        <v>630</v>
      </c>
      <c r="C580" s="204" t="s">
        <v>14</v>
      </c>
      <c r="D580" s="254">
        <v>2</v>
      </c>
      <c r="E580" s="243"/>
      <c r="F580" s="198">
        <f t="shared" si="48"/>
        <v>0</v>
      </c>
      <c r="G580" s="106"/>
      <c r="H580" s="106"/>
      <c r="I580" s="106"/>
      <c r="J580" s="106"/>
      <c r="K580" s="106"/>
      <c r="L580" s="106"/>
    </row>
    <row r="581" spans="1:12" s="94" customFormat="1" ht="17.149999999999999" customHeight="1">
      <c r="A581" s="264">
        <f>+A580+1</f>
        <v>358</v>
      </c>
      <c r="B581" s="226" t="s">
        <v>631</v>
      </c>
      <c r="C581" s="204" t="s">
        <v>14</v>
      </c>
      <c r="D581" s="254">
        <v>4</v>
      </c>
      <c r="E581" s="243"/>
      <c r="F581" s="198">
        <f t="shared" si="48"/>
        <v>0</v>
      </c>
      <c r="G581" s="106"/>
      <c r="H581" s="106"/>
      <c r="I581" s="106"/>
      <c r="J581" s="106"/>
      <c r="K581" s="106"/>
      <c r="L581" s="106"/>
    </row>
    <row r="582" spans="1:12" s="94" customFormat="1" ht="17.149999999999999" customHeight="1">
      <c r="A582" s="264">
        <f t="shared" ref="A582:A583" si="54">+A581+1</f>
        <v>359</v>
      </c>
      <c r="B582" s="226" t="s">
        <v>632</v>
      </c>
      <c r="C582" s="204" t="s">
        <v>14</v>
      </c>
      <c r="D582" s="254">
        <v>4</v>
      </c>
      <c r="E582" s="243"/>
      <c r="F582" s="198">
        <f t="shared" si="48"/>
        <v>0</v>
      </c>
      <c r="G582" s="106"/>
      <c r="H582" s="106"/>
      <c r="I582" s="106"/>
      <c r="J582" s="106"/>
      <c r="K582" s="106"/>
      <c r="L582" s="106"/>
    </row>
    <row r="583" spans="1:12" s="94" customFormat="1" ht="17.149999999999999" customHeight="1">
      <c r="A583" s="264">
        <f t="shared" si="54"/>
        <v>360</v>
      </c>
      <c r="B583" s="226" t="s">
        <v>633</v>
      </c>
      <c r="C583" s="204" t="s">
        <v>14</v>
      </c>
      <c r="D583" s="254">
        <v>4</v>
      </c>
      <c r="E583" s="243"/>
      <c r="F583" s="198">
        <f t="shared" si="48"/>
        <v>0</v>
      </c>
      <c r="G583" s="106"/>
      <c r="H583" s="106"/>
      <c r="I583" s="106"/>
      <c r="J583" s="106"/>
      <c r="K583" s="106"/>
      <c r="L583" s="106"/>
    </row>
    <row r="584" spans="1:12" s="94" customFormat="1" ht="17.149999999999999" customHeight="1">
      <c r="A584" s="265"/>
      <c r="B584" s="229"/>
      <c r="C584" s="204"/>
      <c r="D584" s="254">
        <v>0</v>
      </c>
      <c r="E584" s="243"/>
      <c r="F584" s="198">
        <f t="shared" si="48"/>
        <v>0</v>
      </c>
      <c r="G584" s="106"/>
      <c r="H584" s="106"/>
      <c r="I584" s="106"/>
      <c r="J584" s="106"/>
      <c r="K584" s="106"/>
      <c r="L584" s="106"/>
    </row>
    <row r="585" spans="1:12" s="94" customFormat="1" ht="32.6">
      <c r="A585" s="264"/>
      <c r="B585" s="230" t="s">
        <v>754</v>
      </c>
      <c r="C585" s="204"/>
      <c r="D585" s="254">
        <v>0</v>
      </c>
      <c r="E585" s="243"/>
      <c r="F585" s="198">
        <f t="shared" si="48"/>
        <v>0</v>
      </c>
      <c r="G585" s="106"/>
      <c r="H585" s="106"/>
      <c r="I585" s="106"/>
      <c r="J585" s="106"/>
      <c r="K585" s="106"/>
      <c r="L585" s="106"/>
    </row>
    <row r="586" spans="1:12" s="94" customFormat="1" ht="17.149999999999999" customHeight="1">
      <c r="A586" s="264">
        <f>+A583+1</f>
        <v>361</v>
      </c>
      <c r="B586" s="231" t="s">
        <v>712</v>
      </c>
      <c r="C586" s="204" t="s">
        <v>1</v>
      </c>
      <c r="D586" s="254">
        <v>12</v>
      </c>
      <c r="E586" s="258"/>
      <c r="F586" s="198">
        <f t="shared" si="48"/>
        <v>0</v>
      </c>
      <c r="G586" s="106"/>
      <c r="H586" s="106"/>
      <c r="I586" s="106"/>
      <c r="J586" s="106"/>
      <c r="K586" s="106"/>
      <c r="L586" s="106"/>
    </row>
    <row r="587" spans="1:12" s="94" customFormat="1" ht="17.149999999999999" customHeight="1">
      <c r="A587" s="264">
        <f>+A586+1</f>
        <v>362</v>
      </c>
      <c r="B587" s="231" t="s">
        <v>713</v>
      </c>
      <c r="C587" s="204" t="s">
        <v>1</v>
      </c>
      <c r="D587" s="254">
        <v>28</v>
      </c>
      <c r="E587" s="258"/>
      <c r="F587" s="198">
        <f t="shared" ref="F587:F650" si="55">D587*E587</f>
        <v>0</v>
      </c>
      <c r="G587" s="106"/>
      <c r="H587" s="106"/>
      <c r="I587" s="106"/>
      <c r="J587" s="106"/>
      <c r="K587" s="106"/>
      <c r="L587" s="106"/>
    </row>
    <row r="588" spans="1:12" s="94" customFormat="1" ht="17.149999999999999" customHeight="1">
      <c r="A588" s="264">
        <f t="shared" ref="A588:A590" si="56">+A587+1</f>
        <v>363</v>
      </c>
      <c r="B588" s="231" t="s">
        <v>206</v>
      </c>
      <c r="C588" s="204" t="s">
        <v>1</v>
      </c>
      <c r="D588" s="254">
        <v>81</v>
      </c>
      <c r="E588" s="258"/>
      <c r="F588" s="198">
        <f t="shared" si="55"/>
        <v>0</v>
      </c>
      <c r="G588" s="106"/>
      <c r="H588" s="106"/>
      <c r="I588" s="106"/>
      <c r="J588" s="106"/>
      <c r="K588" s="106"/>
      <c r="L588" s="106"/>
    </row>
    <row r="589" spans="1:12" s="94" customFormat="1" ht="17.149999999999999" customHeight="1">
      <c r="A589" s="264">
        <f t="shared" si="56"/>
        <v>364</v>
      </c>
      <c r="B589" s="231" t="s">
        <v>586</v>
      </c>
      <c r="C589" s="204" t="s">
        <v>1</v>
      </c>
      <c r="D589" s="254">
        <f>169+56</f>
        <v>225</v>
      </c>
      <c r="E589" s="258"/>
      <c r="F589" s="198">
        <f t="shared" si="55"/>
        <v>0</v>
      </c>
      <c r="G589" s="106"/>
      <c r="H589" s="106"/>
      <c r="I589" s="106"/>
      <c r="J589" s="106"/>
      <c r="K589" s="106"/>
      <c r="L589" s="106"/>
    </row>
    <row r="590" spans="1:12" s="94" customFormat="1" ht="17.149999999999999" customHeight="1">
      <c r="A590" s="264">
        <f t="shared" si="56"/>
        <v>365</v>
      </c>
      <c r="B590" s="231" t="s">
        <v>587</v>
      </c>
      <c r="C590" s="204" t="s">
        <v>1</v>
      </c>
      <c r="D590" s="254">
        <v>36</v>
      </c>
      <c r="E590" s="258"/>
      <c r="F590" s="198">
        <f t="shared" si="55"/>
        <v>0</v>
      </c>
      <c r="G590" s="106"/>
      <c r="H590" s="106"/>
      <c r="I590" s="106"/>
      <c r="J590" s="106"/>
      <c r="K590" s="106"/>
      <c r="L590" s="106"/>
    </row>
    <row r="591" spans="1:12" s="94" customFormat="1" ht="17.149999999999999" customHeight="1">
      <c r="A591" s="265"/>
      <c r="B591" s="229"/>
      <c r="C591" s="204"/>
      <c r="D591" s="254">
        <v>0</v>
      </c>
      <c r="E591" s="243"/>
      <c r="F591" s="198">
        <f t="shared" si="55"/>
        <v>0</v>
      </c>
      <c r="G591" s="106"/>
      <c r="H591" s="106"/>
      <c r="I591" s="106"/>
      <c r="J591" s="106"/>
      <c r="K591" s="106"/>
      <c r="L591" s="106"/>
    </row>
    <row r="592" spans="1:12" s="94" customFormat="1" ht="32.6">
      <c r="A592" s="264"/>
      <c r="B592" s="230" t="s">
        <v>203</v>
      </c>
      <c r="C592" s="204"/>
      <c r="D592" s="254">
        <v>0</v>
      </c>
      <c r="E592" s="243"/>
      <c r="F592" s="198">
        <f t="shared" si="55"/>
        <v>0</v>
      </c>
      <c r="G592" s="106"/>
      <c r="H592" s="106"/>
      <c r="I592" s="106"/>
      <c r="J592" s="106"/>
      <c r="K592" s="106"/>
      <c r="L592" s="106"/>
    </row>
    <row r="593" spans="1:12" s="94" customFormat="1" ht="17.149999999999999" customHeight="1">
      <c r="A593" s="264">
        <f>+A590+1</f>
        <v>366</v>
      </c>
      <c r="B593" s="231" t="s">
        <v>712</v>
      </c>
      <c r="C593" s="204" t="s">
        <v>1</v>
      </c>
      <c r="D593" s="254">
        <v>20</v>
      </c>
      <c r="E593" s="243"/>
      <c r="F593" s="198">
        <f t="shared" si="55"/>
        <v>0</v>
      </c>
      <c r="G593" s="106"/>
      <c r="H593" s="106"/>
      <c r="I593" s="106"/>
      <c r="J593" s="106"/>
      <c r="K593" s="106"/>
      <c r="L593" s="106"/>
    </row>
    <row r="594" spans="1:12" s="94" customFormat="1" ht="17.149999999999999" customHeight="1">
      <c r="A594" s="264">
        <f>+A593+1</f>
        <v>367</v>
      </c>
      <c r="B594" s="231" t="s">
        <v>713</v>
      </c>
      <c r="C594" s="204" t="s">
        <v>1</v>
      </c>
      <c r="D594" s="254">
        <v>25</v>
      </c>
      <c r="E594" s="243"/>
      <c r="F594" s="198">
        <f t="shared" si="55"/>
        <v>0</v>
      </c>
      <c r="G594" s="106"/>
      <c r="H594" s="106"/>
      <c r="I594" s="106"/>
      <c r="J594" s="106"/>
      <c r="K594" s="106"/>
      <c r="L594" s="106"/>
    </row>
    <row r="595" spans="1:12" s="94" customFormat="1" ht="17.149999999999999" customHeight="1">
      <c r="A595" s="264">
        <f t="shared" ref="A595:A597" si="57">+A594+1</f>
        <v>368</v>
      </c>
      <c r="B595" s="231" t="s">
        <v>206</v>
      </c>
      <c r="C595" s="204" t="s">
        <v>1</v>
      </c>
      <c r="D595" s="254">
        <v>16</v>
      </c>
      <c r="E595" s="243"/>
      <c r="F595" s="198">
        <f t="shared" si="55"/>
        <v>0</v>
      </c>
      <c r="G595" s="106"/>
      <c r="H595" s="106"/>
      <c r="I595" s="106"/>
      <c r="J595" s="106"/>
      <c r="K595" s="106"/>
      <c r="L595" s="106"/>
    </row>
    <row r="596" spans="1:12" s="94" customFormat="1" ht="17.149999999999999" customHeight="1">
      <c r="A596" s="264">
        <f t="shared" si="57"/>
        <v>369</v>
      </c>
      <c r="B596" s="231" t="s">
        <v>586</v>
      </c>
      <c r="C596" s="204" t="s">
        <v>1</v>
      </c>
      <c r="D596" s="254">
        <v>5</v>
      </c>
      <c r="E596" s="243"/>
      <c r="F596" s="198">
        <f t="shared" si="55"/>
        <v>0</v>
      </c>
      <c r="G596" s="106"/>
      <c r="H596" s="106"/>
      <c r="I596" s="106"/>
      <c r="J596" s="106"/>
      <c r="K596" s="106"/>
      <c r="L596" s="106"/>
    </row>
    <row r="597" spans="1:12" s="94" customFormat="1" ht="17.149999999999999" customHeight="1">
      <c r="A597" s="264">
        <f t="shared" si="57"/>
        <v>370</v>
      </c>
      <c r="B597" s="231" t="s">
        <v>587</v>
      </c>
      <c r="C597" s="204" t="s">
        <v>1</v>
      </c>
      <c r="D597" s="254">
        <v>4</v>
      </c>
      <c r="E597" s="243"/>
      <c r="F597" s="198">
        <f t="shared" si="55"/>
        <v>0</v>
      </c>
      <c r="G597" s="106"/>
      <c r="H597" s="106"/>
      <c r="I597" s="106"/>
      <c r="J597" s="106"/>
      <c r="K597" s="106"/>
      <c r="L597" s="106"/>
    </row>
    <row r="598" spans="1:12" s="94" customFormat="1" ht="17.149999999999999" customHeight="1">
      <c r="A598" s="265"/>
      <c r="B598" s="229"/>
      <c r="C598" s="204"/>
      <c r="D598" s="254"/>
      <c r="E598" s="243"/>
      <c r="F598" s="198">
        <f t="shared" si="55"/>
        <v>0</v>
      </c>
      <c r="G598" s="106"/>
      <c r="H598" s="106"/>
      <c r="I598" s="106"/>
      <c r="J598" s="106"/>
      <c r="K598" s="106"/>
      <c r="L598" s="106"/>
    </row>
    <row r="599" spans="1:12" s="94" customFormat="1" ht="17.149999999999999" customHeight="1">
      <c r="A599" s="264"/>
      <c r="B599" s="230" t="s">
        <v>634</v>
      </c>
      <c r="C599" s="204"/>
      <c r="D599" s="254">
        <v>0</v>
      </c>
      <c r="E599" s="243"/>
      <c r="F599" s="198">
        <f t="shared" si="55"/>
        <v>0</v>
      </c>
      <c r="G599" s="106"/>
      <c r="H599" s="106"/>
      <c r="I599" s="106"/>
      <c r="J599" s="106"/>
      <c r="K599" s="106"/>
      <c r="L599" s="106"/>
    </row>
    <row r="600" spans="1:12" s="94" customFormat="1" ht="17.149999999999999" customHeight="1">
      <c r="A600" s="264">
        <f>+A597+1</f>
        <v>371</v>
      </c>
      <c r="B600" s="231" t="s">
        <v>206</v>
      </c>
      <c r="C600" s="204" t="s">
        <v>1</v>
      </c>
      <c r="D600" s="254">
        <v>20</v>
      </c>
      <c r="E600" s="243"/>
      <c r="F600" s="198">
        <f t="shared" si="55"/>
        <v>0</v>
      </c>
      <c r="G600" s="106"/>
      <c r="H600" s="106"/>
      <c r="I600" s="106"/>
      <c r="J600" s="106"/>
      <c r="K600" s="106"/>
      <c r="L600" s="106"/>
    </row>
    <row r="601" spans="1:12" s="94" customFormat="1" ht="17.149999999999999" customHeight="1">
      <c r="A601" s="265"/>
      <c r="B601" s="229"/>
      <c r="C601" s="204"/>
      <c r="D601" s="254"/>
      <c r="E601" s="243"/>
      <c r="F601" s="198">
        <f t="shared" si="55"/>
        <v>0</v>
      </c>
      <c r="G601" s="106"/>
      <c r="H601" s="106"/>
      <c r="I601" s="106"/>
      <c r="J601" s="106"/>
      <c r="K601" s="106"/>
      <c r="L601" s="106"/>
    </row>
    <row r="602" spans="1:12" s="94" customFormat="1" ht="32.6">
      <c r="A602" s="264">
        <f>+A600+1</f>
        <v>372</v>
      </c>
      <c r="B602" s="230" t="s">
        <v>721</v>
      </c>
      <c r="C602" s="204" t="s">
        <v>545</v>
      </c>
      <c r="D602" s="254">
        <v>1</v>
      </c>
      <c r="E602" s="243"/>
      <c r="F602" s="198">
        <f t="shared" si="55"/>
        <v>0</v>
      </c>
      <c r="G602" s="106"/>
      <c r="H602" s="106"/>
      <c r="I602" s="106"/>
      <c r="J602" s="106"/>
      <c r="K602" s="106"/>
      <c r="L602" s="106"/>
    </row>
    <row r="603" spans="1:12" s="94" customFormat="1" ht="17.149999999999999" customHeight="1">
      <c r="A603" s="265"/>
      <c r="B603" s="229"/>
      <c r="C603" s="204"/>
      <c r="D603" s="254"/>
      <c r="E603" s="243"/>
      <c r="F603" s="198">
        <f t="shared" si="55"/>
        <v>0</v>
      </c>
      <c r="G603" s="106"/>
      <c r="H603" s="106"/>
      <c r="I603" s="106"/>
      <c r="J603" s="106"/>
      <c r="K603" s="106"/>
      <c r="L603" s="106"/>
    </row>
    <row r="604" spans="1:12" s="94" customFormat="1" ht="17.149999999999999" customHeight="1">
      <c r="A604" s="265"/>
      <c r="B604" s="229"/>
      <c r="C604" s="204"/>
      <c r="D604" s="254">
        <v>0</v>
      </c>
      <c r="E604" s="243"/>
      <c r="F604" s="198">
        <f t="shared" si="55"/>
        <v>0</v>
      </c>
      <c r="G604" s="106"/>
      <c r="H604" s="106"/>
      <c r="I604" s="106"/>
      <c r="J604" s="106"/>
      <c r="K604" s="106"/>
      <c r="L604" s="106"/>
    </row>
    <row r="605" spans="1:12" s="94" customFormat="1" ht="17.149999999999999" customHeight="1">
      <c r="A605" s="264">
        <f>+A602+1</f>
        <v>373</v>
      </c>
      <c r="B605" s="230" t="s">
        <v>588</v>
      </c>
      <c r="C605" s="204" t="s">
        <v>3</v>
      </c>
      <c r="D605" s="254">
        <v>10000</v>
      </c>
      <c r="E605" s="243"/>
      <c r="F605" s="198">
        <f t="shared" si="55"/>
        <v>0</v>
      </c>
      <c r="G605" s="106"/>
      <c r="H605" s="106"/>
      <c r="I605" s="106"/>
      <c r="J605" s="106"/>
      <c r="K605" s="106"/>
      <c r="L605" s="106"/>
    </row>
    <row r="606" spans="1:12" s="94" customFormat="1" ht="17.149999999999999" customHeight="1">
      <c r="A606" s="265"/>
      <c r="B606" s="229"/>
      <c r="C606" s="204"/>
      <c r="D606" s="254">
        <v>0</v>
      </c>
      <c r="E606" s="243"/>
      <c r="F606" s="198">
        <f t="shared" si="55"/>
        <v>0</v>
      </c>
      <c r="G606" s="106"/>
      <c r="H606" s="106"/>
      <c r="I606" s="106"/>
      <c r="J606" s="106"/>
      <c r="K606" s="106"/>
      <c r="L606" s="106"/>
    </row>
    <row r="607" spans="1:12" s="94" customFormat="1" ht="17.149999999999999" customHeight="1">
      <c r="A607" s="264">
        <f>+A605+1</f>
        <v>374</v>
      </c>
      <c r="B607" s="230" t="s">
        <v>722</v>
      </c>
      <c r="C607" s="204" t="s">
        <v>3</v>
      </c>
      <c r="D607" s="254">
        <v>200</v>
      </c>
      <c r="E607" s="243"/>
      <c r="F607" s="198">
        <f t="shared" si="55"/>
        <v>0</v>
      </c>
      <c r="G607" s="106"/>
      <c r="H607" s="106"/>
      <c r="I607" s="106"/>
      <c r="J607" s="106"/>
      <c r="K607" s="106"/>
      <c r="L607" s="106"/>
    </row>
    <row r="608" spans="1:12" s="94" customFormat="1" ht="17.149999999999999" customHeight="1">
      <c r="A608" s="265"/>
      <c r="B608" s="229"/>
      <c r="C608" s="204"/>
      <c r="D608" s="254">
        <v>0</v>
      </c>
      <c r="E608" s="243"/>
      <c r="F608" s="198">
        <f t="shared" si="55"/>
        <v>0</v>
      </c>
      <c r="G608" s="106"/>
      <c r="H608" s="106"/>
      <c r="I608" s="106"/>
      <c r="J608" s="106"/>
      <c r="K608" s="106"/>
      <c r="L608" s="106"/>
    </row>
    <row r="609" spans="1:12" s="94" customFormat="1" ht="17.149999999999999" customHeight="1">
      <c r="A609" s="264"/>
      <c r="B609" s="230" t="s">
        <v>211</v>
      </c>
      <c r="C609" s="204"/>
      <c r="D609" s="254">
        <v>0</v>
      </c>
      <c r="E609" s="243"/>
      <c r="F609" s="198">
        <f t="shared" si="55"/>
        <v>0</v>
      </c>
      <c r="G609" s="106"/>
      <c r="H609" s="106"/>
      <c r="I609" s="106"/>
      <c r="J609" s="106"/>
      <c r="K609" s="106"/>
      <c r="L609" s="106"/>
    </row>
    <row r="610" spans="1:12" s="94" customFormat="1" ht="17.149999999999999" customHeight="1">
      <c r="A610" s="264">
        <f>+A607+1</f>
        <v>375</v>
      </c>
      <c r="B610" s="231" t="s">
        <v>589</v>
      </c>
      <c r="C610" s="204" t="s">
        <v>4</v>
      </c>
      <c r="D610" s="254">
        <v>3200</v>
      </c>
      <c r="E610" s="243"/>
      <c r="F610" s="198">
        <f t="shared" si="55"/>
        <v>0</v>
      </c>
      <c r="G610" s="106"/>
      <c r="H610" s="106"/>
      <c r="I610" s="106"/>
      <c r="J610" s="106"/>
      <c r="K610" s="106"/>
      <c r="L610" s="106"/>
    </row>
    <row r="611" spans="1:12" s="94" customFormat="1" ht="17.149999999999999" customHeight="1">
      <c r="A611" s="264">
        <f>+A610+1</f>
        <v>376</v>
      </c>
      <c r="B611" s="231" t="s">
        <v>234</v>
      </c>
      <c r="C611" s="204" t="s">
        <v>4</v>
      </c>
      <c r="D611" s="254">
        <v>1800</v>
      </c>
      <c r="E611" s="243"/>
      <c r="F611" s="198">
        <f t="shared" si="55"/>
        <v>0</v>
      </c>
      <c r="G611" s="106"/>
      <c r="H611" s="106"/>
      <c r="I611" s="106"/>
      <c r="J611" s="106"/>
      <c r="K611" s="106"/>
      <c r="L611" s="106"/>
    </row>
    <row r="612" spans="1:12" s="94" customFormat="1" ht="17.149999999999999" customHeight="1">
      <c r="A612" s="265"/>
      <c r="B612" s="231"/>
      <c r="C612" s="204"/>
      <c r="D612" s="254"/>
      <c r="E612" s="243"/>
      <c r="F612" s="198">
        <f t="shared" si="55"/>
        <v>0</v>
      </c>
      <c r="G612" s="106"/>
      <c r="H612" s="106"/>
      <c r="I612" s="106"/>
      <c r="J612" s="106"/>
      <c r="K612" s="106"/>
      <c r="L612" s="106"/>
    </row>
    <row r="613" spans="1:12" s="94" customFormat="1" ht="17.149999999999999" customHeight="1">
      <c r="A613" s="265"/>
      <c r="B613" s="228" t="s">
        <v>212</v>
      </c>
      <c r="C613" s="204"/>
      <c r="D613" s="254">
        <v>0</v>
      </c>
      <c r="E613" s="243"/>
      <c r="F613" s="198">
        <f t="shared" si="55"/>
        <v>0</v>
      </c>
      <c r="G613" s="106"/>
      <c r="H613" s="106"/>
      <c r="I613" s="106"/>
      <c r="J613" s="106"/>
      <c r="K613" s="106"/>
      <c r="L613" s="106"/>
    </row>
    <row r="614" spans="1:12" s="94" customFormat="1" ht="17.149999999999999" customHeight="1">
      <c r="A614" s="264">
        <f>+A611+1</f>
        <v>377</v>
      </c>
      <c r="B614" s="231" t="s">
        <v>930</v>
      </c>
      <c r="C614" s="204" t="s">
        <v>1</v>
      </c>
      <c r="D614" s="254">
        <v>650</v>
      </c>
      <c r="E614" s="243"/>
      <c r="F614" s="198">
        <f t="shared" si="55"/>
        <v>0</v>
      </c>
      <c r="G614" s="106"/>
      <c r="H614" s="106"/>
      <c r="I614" s="106"/>
      <c r="J614" s="106"/>
      <c r="K614" s="106"/>
      <c r="L614" s="106"/>
    </row>
    <row r="615" spans="1:12" s="94" customFormat="1" ht="17.149999999999999" customHeight="1">
      <c r="A615" s="264">
        <f>+A614+1</f>
        <v>378</v>
      </c>
      <c r="B615" s="231" t="s">
        <v>931</v>
      </c>
      <c r="C615" s="204" t="s">
        <v>1</v>
      </c>
      <c r="D615" s="254">
        <v>212</v>
      </c>
      <c r="E615" s="243"/>
      <c r="F615" s="198">
        <f t="shared" si="55"/>
        <v>0</v>
      </c>
      <c r="G615" s="106"/>
      <c r="H615" s="106"/>
      <c r="I615" s="106"/>
      <c r="J615" s="106"/>
      <c r="K615" s="106"/>
      <c r="L615" s="106"/>
    </row>
    <row r="616" spans="1:12" s="94" customFormat="1" ht="17.149999999999999" customHeight="1">
      <c r="A616" s="264"/>
      <c r="B616" s="230"/>
      <c r="C616" s="204"/>
      <c r="D616" s="254"/>
      <c r="E616" s="243"/>
      <c r="F616" s="198">
        <f t="shared" si="55"/>
        <v>0</v>
      </c>
      <c r="G616" s="106"/>
      <c r="H616" s="106"/>
      <c r="I616" s="106"/>
      <c r="J616" s="106"/>
      <c r="K616" s="106"/>
      <c r="L616" s="106"/>
    </row>
    <row r="617" spans="1:12" s="94" customFormat="1" ht="17.149999999999999" customHeight="1">
      <c r="A617" s="265"/>
      <c r="B617" s="228" t="s">
        <v>723</v>
      </c>
      <c r="C617" s="204"/>
      <c r="D617" s="254">
        <v>0</v>
      </c>
      <c r="E617" s="243"/>
      <c r="F617" s="198">
        <f t="shared" si="55"/>
        <v>0</v>
      </c>
      <c r="G617" s="106"/>
      <c r="H617" s="106"/>
      <c r="I617" s="106"/>
      <c r="J617" s="106"/>
      <c r="K617" s="106"/>
      <c r="L617" s="106"/>
    </row>
    <row r="618" spans="1:12" s="94" customFormat="1" ht="17.149999999999999" customHeight="1">
      <c r="A618" s="264">
        <f>+A615+1</f>
        <v>379</v>
      </c>
      <c r="B618" s="231" t="s">
        <v>933</v>
      </c>
      <c r="C618" s="204" t="s">
        <v>1</v>
      </c>
      <c r="D618" s="254">
        <v>10</v>
      </c>
      <c r="E618" s="243"/>
      <c r="F618" s="198">
        <f t="shared" si="55"/>
        <v>0</v>
      </c>
      <c r="G618" s="106"/>
      <c r="H618" s="106"/>
      <c r="I618" s="106"/>
      <c r="J618" s="106"/>
      <c r="K618" s="106"/>
      <c r="L618" s="106"/>
    </row>
    <row r="619" spans="1:12" s="94" customFormat="1" ht="17.149999999999999" customHeight="1">
      <c r="A619" s="264">
        <f>+A618+1</f>
        <v>380</v>
      </c>
      <c r="B619" s="231" t="s">
        <v>932</v>
      </c>
      <c r="C619" s="204" t="s">
        <v>1</v>
      </c>
      <c r="D619" s="254">
        <v>10</v>
      </c>
      <c r="E619" s="243"/>
      <c r="F619" s="198">
        <f t="shared" si="55"/>
        <v>0</v>
      </c>
      <c r="G619" s="106"/>
      <c r="H619" s="106"/>
      <c r="I619" s="106"/>
      <c r="J619" s="106"/>
      <c r="K619" s="106"/>
      <c r="L619" s="106"/>
    </row>
    <row r="620" spans="1:12" s="94" customFormat="1" ht="17.149999999999999" customHeight="1">
      <c r="A620" s="265"/>
      <c r="B620" s="229"/>
      <c r="C620" s="204"/>
      <c r="D620" s="254">
        <v>0</v>
      </c>
      <c r="E620" s="243"/>
      <c r="F620" s="198">
        <f t="shared" si="55"/>
        <v>0</v>
      </c>
      <c r="G620" s="106"/>
      <c r="H620" s="106"/>
      <c r="I620" s="106"/>
      <c r="J620" s="106"/>
      <c r="K620" s="106"/>
      <c r="L620" s="106"/>
    </row>
    <row r="621" spans="1:12" s="94" customFormat="1" ht="17.149999999999999" customHeight="1">
      <c r="A621" s="265"/>
      <c r="B621" s="228" t="s">
        <v>894</v>
      </c>
      <c r="C621" s="204"/>
      <c r="D621" s="254"/>
      <c r="E621" s="243"/>
      <c r="F621" s="198">
        <f t="shared" si="55"/>
        <v>0</v>
      </c>
      <c r="G621" s="106"/>
      <c r="H621" s="106"/>
      <c r="I621" s="106"/>
      <c r="J621" s="106"/>
      <c r="K621" s="106"/>
      <c r="L621" s="106"/>
    </row>
    <row r="622" spans="1:12" s="94" customFormat="1" ht="16.3">
      <c r="A622" s="264">
        <f t="shared" ref="A622" si="58">+A619+1</f>
        <v>381</v>
      </c>
      <c r="B622" s="230" t="s">
        <v>936</v>
      </c>
      <c r="C622" s="204" t="s">
        <v>1</v>
      </c>
      <c r="D622" s="254">
        <v>420</v>
      </c>
      <c r="E622" s="243"/>
      <c r="F622" s="198">
        <f t="shared" si="55"/>
        <v>0</v>
      </c>
      <c r="G622" s="106"/>
      <c r="H622" s="106"/>
      <c r="I622" s="106"/>
      <c r="J622" s="106"/>
      <c r="K622" s="106"/>
      <c r="L622" s="106"/>
    </row>
    <row r="623" spans="1:12" s="94" customFormat="1" ht="17.149999999999999" customHeight="1">
      <c r="A623" s="265"/>
      <c r="B623" s="229"/>
      <c r="C623" s="204"/>
      <c r="D623" s="254">
        <v>0</v>
      </c>
      <c r="E623" s="243"/>
      <c r="F623" s="198">
        <f t="shared" si="55"/>
        <v>0</v>
      </c>
      <c r="G623" s="106"/>
      <c r="H623" s="106"/>
      <c r="I623" s="106"/>
      <c r="J623" s="106"/>
      <c r="K623" s="106"/>
      <c r="L623" s="106"/>
    </row>
    <row r="624" spans="1:12" s="94" customFormat="1" ht="17.149999999999999" customHeight="1">
      <c r="A624" s="264"/>
      <c r="B624" s="230" t="s">
        <v>895</v>
      </c>
      <c r="C624" s="204"/>
      <c r="D624" s="254"/>
      <c r="E624" s="243"/>
      <c r="F624" s="198">
        <f t="shared" si="55"/>
        <v>0</v>
      </c>
      <c r="G624" s="106"/>
      <c r="H624" s="106"/>
      <c r="I624" s="106"/>
      <c r="J624" s="106"/>
      <c r="K624" s="106"/>
      <c r="L624" s="106"/>
    </row>
    <row r="625" spans="1:12" s="94" customFormat="1" ht="17.149999999999999" customHeight="1">
      <c r="A625" s="264">
        <f>+A622+1</f>
        <v>382</v>
      </c>
      <c r="B625" s="231" t="s">
        <v>934</v>
      </c>
      <c r="C625" s="204" t="s">
        <v>1</v>
      </c>
      <c r="D625" s="254">
        <v>10</v>
      </c>
      <c r="E625" s="243"/>
      <c r="F625" s="198">
        <f t="shared" si="55"/>
        <v>0</v>
      </c>
      <c r="G625" s="106"/>
      <c r="H625" s="106"/>
      <c r="I625" s="106"/>
      <c r="J625" s="106"/>
      <c r="K625" s="106"/>
      <c r="L625" s="106"/>
    </row>
    <row r="626" spans="1:12" s="94" customFormat="1" ht="17.149999999999999" customHeight="1">
      <c r="A626" s="264">
        <f>+A625+1</f>
        <v>383</v>
      </c>
      <c r="B626" s="231" t="s">
        <v>935</v>
      </c>
      <c r="C626" s="204" t="s">
        <v>1</v>
      </c>
      <c r="D626" s="254">
        <v>10</v>
      </c>
      <c r="E626" s="243"/>
      <c r="F626" s="198">
        <f t="shared" si="55"/>
        <v>0</v>
      </c>
      <c r="G626" s="106"/>
      <c r="H626" s="106"/>
      <c r="I626" s="106"/>
      <c r="J626" s="106"/>
      <c r="K626" s="106"/>
      <c r="L626" s="106"/>
    </row>
    <row r="627" spans="1:12" s="94" customFormat="1" ht="17.149999999999999" customHeight="1">
      <c r="A627" s="265"/>
      <c r="B627" s="229"/>
      <c r="C627" s="204"/>
      <c r="D627" s="254">
        <v>0</v>
      </c>
      <c r="E627" s="243"/>
      <c r="F627" s="198">
        <f t="shared" si="55"/>
        <v>0</v>
      </c>
      <c r="G627" s="106"/>
      <c r="H627" s="106"/>
      <c r="I627" s="106"/>
      <c r="J627" s="106"/>
      <c r="K627" s="106"/>
      <c r="L627" s="106"/>
    </row>
    <row r="628" spans="1:12" s="94" customFormat="1" ht="17.149999999999999" customHeight="1">
      <c r="A628" s="264">
        <f>+A626+1</f>
        <v>384</v>
      </c>
      <c r="B628" s="230" t="s">
        <v>937</v>
      </c>
      <c r="C628" s="204" t="s">
        <v>1</v>
      </c>
      <c r="D628" s="254">
        <v>10</v>
      </c>
      <c r="E628" s="243"/>
      <c r="F628" s="198">
        <f t="shared" si="55"/>
        <v>0</v>
      </c>
      <c r="G628" s="106"/>
      <c r="H628" s="106"/>
      <c r="I628" s="106"/>
      <c r="J628" s="106"/>
      <c r="K628" s="106"/>
      <c r="L628" s="106"/>
    </row>
    <row r="629" spans="1:12" s="94" customFormat="1" ht="17.149999999999999" customHeight="1">
      <c r="A629" s="265"/>
      <c r="B629" s="229"/>
      <c r="C629" s="204"/>
      <c r="D629" s="254">
        <v>0</v>
      </c>
      <c r="E629" s="243"/>
      <c r="F629" s="198">
        <f t="shared" si="55"/>
        <v>0</v>
      </c>
      <c r="G629" s="106"/>
      <c r="H629" s="106"/>
      <c r="I629" s="106"/>
      <c r="J629" s="106"/>
      <c r="K629" s="106"/>
      <c r="L629" s="106"/>
    </row>
    <row r="630" spans="1:12" s="94" customFormat="1" ht="17.149999999999999" customHeight="1">
      <c r="A630" s="264">
        <f t="shared" ref="A630" si="59">+A628+1</f>
        <v>385</v>
      </c>
      <c r="B630" s="230" t="s">
        <v>220</v>
      </c>
      <c r="C630" s="204" t="s">
        <v>14</v>
      </c>
      <c r="D630" s="254">
        <v>2</v>
      </c>
      <c r="E630" s="243"/>
      <c r="F630" s="198">
        <f t="shared" si="55"/>
        <v>0</v>
      </c>
      <c r="G630" s="106"/>
      <c r="H630" s="106"/>
      <c r="I630" s="106"/>
      <c r="J630" s="106"/>
      <c r="K630" s="106"/>
      <c r="L630" s="106"/>
    </row>
    <row r="631" spans="1:12" s="94" customFormat="1" ht="17.149999999999999" customHeight="1">
      <c r="A631" s="265"/>
      <c r="B631" s="229"/>
      <c r="C631" s="204"/>
      <c r="D631" s="254">
        <v>0</v>
      </c>
      <c r="E631" s="243"/>
      <c r="F631" s="198">
        <f t="shared" si="55"/>
        <v>0</v>
      </c>
      <c r="G631" s="106"/>
      <c r="H631" s="106"/>
      <c r="I631" s="106"/>
      <c r="J631" s="106"/>
      <c r="K631" s="106"/>
      <c r="L631" s="106"/>
    </row>
    <row r="632" spans="1:12" s="94" customFormat="1" ht="17.149999999999999" customHeight="1">
      <c r="A632" s="264">
        <f t="shared" ref="A632" si="60">+A630+1</f>
        <v>386</v>
      </c>
      <c r="B632" s="230" t="s">
        <v>221</v>
      </c>
      <c r="C632" s="204" t="s">
        <v>14</v>
      </c>
      <c r="D632" s="254">
        <v>41</v>
      </c>
      <c r="E632" s="243"/>
      <c r="F632" s="198">
        <f t="shared" si="55"/>
        <v>0</v>
      </c>
      <c r="G632" s="106"/>
      <c r="H632" s="106"/>
      <c r="I632" s="106"/>
      <c r="J632" s="106"/>
      <c r="K632" s="106"/>
      <c r="L632" s="106"/>
    </row>
    <row r="633" spans="1:12" s="94" customFormat="1" ht="17.149999999999999" customHeight="1">
      <c r="A633" s="265"/>
      <c r="B633" s="229"/>
      <c r="C633" s="204"/>
      <c r="D633" s="254">
        <v>0</v>
      </c>
      <c r="E633" s="243"/>
      <c r="F633" s="198">
        <f t="shared" si="55"/>
        <v>0</v>
      </c>
      <c r="G633" s="106"/>
      <c r="H633" s="106"/>
      <c r="I633" s="106"/>
      <c r="J633" s="106"/>
      <c r="K633" s="106"/>
      <c r="L633" s="106"/>
    </row>
    <row r="634" spans="1:12" s="94" customFormat="1" ht="17.149999999999999" customHeight="1">
      <c r="A634" s="264"/>
      <c r="B634" s="228" t="s">
        <v>613</v>
      </c>
      <c r="C634" s="204"/>
      <c r="D634" s="254">
        <v>0</v>
      </c>
      <c r="E634" s="243"/>
      <c r="F634" s="198">
        <f t="shared" si="55"/>
        <v>0</v>
      </c>
      <c r="G634" s="106"/>
      <c r="H634" s="106"/>
      <c r="I634" s="106"/>
      <c r="J634" s="106"/>
      <c r="K634" s="106"/>
      <c r="L634" s="106"/>
    </row>
    <row r="635" spans="1:12" s="94" customFormat="1" ht="17.149999999999999" customHeight="1">
      <c r="A635" s="264">
        <f>+A632+1</f>
        <v>387</v>
      </c>
      <c r="B635" s="226" t="s">
        <v>896</v>
      </c>
      <c r="C635" s="204" t="s">
        <v>14</v>
      </c>
      <c r="D635" s="254">
        <v>4</v>
      </c>
      <c r="E635" s="243"/>
      <c r="F635" s="198">
        <f t="shared" si="55"/>
        <v>0</v>
      </c>
      <c r="G635" s="106"/>
      <c r="H635" s="106"/>
      <c r="I635" s="106"/>
      <c r="J635" s="106"/>
      <c r="K635" s="106"/>
      <c r="L635" s="106"/>
    </row>
    <row r="636" spans="1:12" s="94" customFormat="1" ht="17.149999999999999" customHeight="1">
      <c r="A636" s="264">
        <f>+A635+1</f>
        <v>388</v>
      </c>
      <c r="B636" s="226" t="s">
        <v>897</v>
      </c>
      <c r="C636" s="204" t="s">
        <v>14</v>
      </c>
      <c r="D636" s="254">
        <v>4</v>
      </c>
      <c r="E636" s="243"/>
      <c r="F636" s="198">
        <f t="shared" si="55"/>
        <v>0</v>
      </c>
      <c r="G636" s="106"/>
      <c r="H636" s="106"/>
      <c r="I636" s="106"/>
      <c r="J636" s="106"/>
      <c r="K636" s="106"/>
      <c r="L636" s="106"/>
    </row>
    <row r="637" spans="1:12" s="94" customFormat="1" ht="17.149999999999999" customHeight="1">
      <c r="A637" s="264"/>
      <c r="B637" s="228"/>
      <c r="C637" s="204"/>
      <c r="D637" s="254">
        <v>0</v>
      </c>
      <c r="E637" s="243"/>
      <c r="F637" s="198">
        <f t="shared" si="55"/>
        <v>0</v>
      </c>
      <c r="G637" s="106"/>
      <c r="H637" s="106"/>
      <c r="I637" s="106"/>
      <c r="J637" s="106"/>
      <c r="K637" s="106"/>
      <c r="L637" s="106"/>
    </row>
    <row r="638" spans="1:12" s="94" customFormat="1" ht="17.149999999999999" customHeight="1">
      <c r="A638" s="264">
        <f>+A636+1</f>
        <v>389</v>
      </c>
      <c r="B638" s="228" t="s">
        <v>225</v>
      </c>
      <c r="C638" s="204" t="s">
        <v>1</v>
      </c>
      <c r="D638" s="254">
        <v>60</v>
      </c>
      <c r="E638" s="243"/>
      <c r="F638" s="198">
        <f t="shared" si="55"/>
        <v>0</v>
      </c>
      <c r="G638" s="106"/>
      <c r="H638" s="106"/>
      <c r="I638" s="106"/>
      <c r="J638" s="106"/>
      <c r="K638" s="106"/>
      <c r="L638" s="106"/>
    </row>
    <row r="639" spans="1:12" s="94" customFormat="1" ht="17.149999999999999" customHeight="1">
      <c r="A639" s="264"/>
      <c r="B639" s="229"/>
      <c r="C639" s="204"/>
      <c r="D639" s="254">
        <v>0</v>
      </c>
      <c r="E639" s="243"/>
      <c r="F639" s="198">
        <f t="shared" si="55"/>
        <v>0</v>
      </c>
      <c r="G639" s="106"/>
      <c r="H639" s="106"/>
      <c r="I639" s="106"/>
      <c r="J639" s="106"/>
      <c r="K639" s="106"/>
      <c r="L639" s="106"/>
    </row>
    <row r="640" spans="1:12" s="94" customFormat="1" ht="17.149999999999999" customHeight="1">
      <c r="A640" s="264"/>
      <c r="B640" s="228" t="s">
        <v>898</v>
      </c>
      <c r="C640" s="204"/>
      <c r="D640" s="254">
        <v>0</v>
      </c>
      <c r="E640" s="243"/>
      <c r="F640" s="198">
        <f t="shared" si="55"/>
        <v>0</v>
      </c>
      <c r="G640" s="106"/>
      <c r="H640" s="106"/>
      <c r="I640" s="106"/>
      <c r="J640" s="106"/>
      <c r="K640" s="106"/>
      <c r="L640" s="106"/>
    </row>
    <row r="641" spans="1:12" s="94" customFormat="1" ht="17.149999999999999" customHeight="1">
      <c r="A641" s="264">
        <f>+A638+1</f>
        <v>390</v>
      </c>
      <c r="B641" s="226" t="s">
        <v>750</v>
      </c>
      <c r="C641" s="204" t="s">
        <v>1</v>
      </c>
      <c r="D641" s="254">
        <v>36</v>
      </c>
      <c r="E641" s="243"/>
      <c r="F641" s="198">
        <f t="shared" si="55"/>
        <v>0</v>
      </c>
      <c r="G641" s="106"/>
      <c r="H641" s="106"/>
      <c r="I641" s="106"/>
      <c r="J641" s="106"/>
      <c r="K641" s="106"/>
      <c r="L641" s="106"/>
    </row>
    <row r="642" spans="1:12" s="94" customFormat="1" ht="17.149999999999999" customHeight="1">
      <c r="A642" s="264">
        <f>+A641+1</f>
        <v>391</v>
      </c>
      <c r="B642" s="226" t="s">
        <v>751</v>
      </c>
      <c r="C642" s="204" t="s">
        <v>1</v>
      </c>
      <c r="D642" s="254">
        <v>52</v>
      </c>
      <c r="E642" s="243"/>
      <c r="F642" s="198">
        <f t="shared" si="55"/>
        <v>0</v>
      </c>
      <c r="G642" s="106"/>
      <c r="H642" s="106"/>
      <c r="I642" s="106"/>
      <c r="J642" s="106"/>
      <c r="K642" s="106"/>
      <c r="L642" s="106"/>
    </row>
    <row r="643" spans="1:12" ht="17.149999999999999" customHeight="1">
      <c r="A643" s="264">
        <f>+A642+1</f>
        <v>392</v>
      </c>
      <c r="B643" s="226" t="s">
        <v>752</v>
      </c>
      <c r="C643" s="204" t="s">
        <v>1</v>
      </c>
      <c r="D643" s="254">
        <v>22</v>
      </c>
      <c r="E643" s="243"/>
      <c r="F643" s="198">
        <f t="shared" si="55"/>
        <v>0</v>
      </c>
    </row>
    <row r="644" spans="1:12" ht="17.149999999999999" customHeight="1">
      <c r="A644" s="264">
        <f>+A643+1</f>
        <v>393</v>
      </c>
      <c r="B644" s="226" t="s">
        <v>753</v>
      </c>
      <c r="C644" s="204" t="s">
        <v>1</v>
      </c>
      <c r="D644" s="254">
        <v>15</v>
      </c>
      <c r="E644" s="243"/>
      <c r="F644" s="198">
        <f t="shared" si="55"/>
        <v>0</v>
      </c>
    </row>
    <row r="645" spans="1:12" ht="17.149999999999999" customHeight="1">
      <c r="A645" s="264"/>
      <c r="B645" s="229"/>
      <c r="C645" s="204"/>
      <c r="D645" s="254">
        <v>0</v>
      </c>
      <c r="E645" s="243"/>
      <c r="F645" s="198">
        <f t="shared" si="55"/>
        <v>0</v>
      </c>
    </row>
    <row r="646" spans="1:12" ht="17.149999999999999" customHeight="1">
      <c r="A646" s="264">
        <f>+A644+1</f>
        <v>394</v>
      </c>
      <c r="B646" s="228" t="s">
        <v>724</v>
      </c>
      <c r="C646" s="204" t="s">
        <v>1</v>
      </c>
      <c r="D646" s="254">
        <v>4</v>
      </c>
      <c r="E646" s="243"/>
      <c r="F646" s="198">
        <f t="shared" si="55"/>
        <v>0</v>
      </c>
    </row>
    <row r="647" spans="1:12" ht="17.149999999999999" customHeight="1">
      <c r="A647" s="264"/>
      <c r="B647" s="229"/>
      <c r="C647" s="204"/>
      <c r="D647" s="254">
        <v>0</v>
      </c>
      <c r="E647" s="243"/>
      <c r="F647" s="198">
        <f t="shared" si="55"/>
        <v>0</v>
      </c>
    </row>
    <row r="648" spans="1:12" ht="27.2">
      <c r="A648" s="264"/>
      <c r="B648" s="259" t="s">
        <v>899</v>
      </c>
      <c r="C648" s="204"/>
      <c r="D648" s="254">
        <v>0</v>
      </c>
      <c r="E648" s="243"/>
      <c r="F648" s="198">
        <f t="shared" si="55"/>
        <v>0</v>
      </c>
    </row>
    <row r="649" spans="1:12" ht="17.149999999999999" customHeight="1">
      <c r="A649" s="264">
        <f>+A646+1</f>
        <v>395</v>
      </c>
      <c r="B649" s="224" t="s">
        <v>635</v>
      </c>
      <c r="C649" s="204" t="s">
        <v>617</v>
      </c>
      <c r="D649" s="254">
        <v>320</v>
      </c>
      <c r="E649" s="243"/>
      <c r="F649" s="198">
        <f t="shared" si="55"/>
        <v>0</v>
      </c>
    </row>
    <row r="650" spans="1:12" ht="17.149999999999999" customHeight="1">
      <c r="A650" s="264">
        <f>+A649+1</f>
        <v>396</v>
      </c>
      <c r="B650" s="224" t="s">
        <v>636</v>
      </c>
      <c r="C650" s="204" t="s">
        <v>617</v>
      </c>
      <c r="D650" s="254">
        <v>550</v>
      </c>
      <c r="E650" s="243"/>
      <c r="F650" s="198">
        <f t="shared" si="55"/>
        <v>0</v>
      </c>
    </row>
    <row r="651" spans="1:12" ht="17.149999999999999" customHeight="1">
      <c r="A651" s="264">
        <f t="shared" ref="A651:A656" si="61">+A650+1</f>
        <v>397</v>
      </c>
      <c r="B651" s="224" t="s">
        <v>637</v>
      </c>
      <c r="C651" s="204" t="s">
        <v>617</v>
      </c>
      <c r="D651" s="254">
        <v>400</v>
      </c>
      <c r="E651" s="243"/>
      <c r="F651" s="198">
        <f t="shared" ref="F651:F715" si="62">D651*E651</f>
        <v>0</v>
      </c>
    </row>
    <row r="652" spans="1:12" ht="17.149999999999999" customHeight="1">
      <c r="A652" s="264">
        <f t="shared" si="61"/>
        <v>398</v>
      </c>
      <c r="B652" s="224" t="s">
        <v>123</v>
      </c>
      <c r="C652" s="204" t="s">
        <v>617</v>
      </c>
      <c r="D652" s="254">
        <v>500</v>
      </c>
      <c r="E652" s="243"/>
      <c r="F652" s="198">
        <f t="shared" si="62"/>
        <v>0</v>
      </c>
    </row>
    <row r="653" spans="1:12" ht="17.149999999999999" customHeight="1">
      <c r="A653" s="264">
        <f t="shared" si="61"/>
        <v>399</v>
      </c>
      <c r="B653" s="224" t="s">
        <v>124</v>
      </c>
      <c r="C653" s="204" t="s">
        <v>617</v>
      </c>
      <c r="D653" s="254">
        <v>1000</v>
      </c>
      <c r="E653" s="243"/>
      <c r="F653" s="198">
        <f t="shared" si="62"/>
        <v>0</v>
      </c>
    </row>
    <row r="654" spans="1:12" ht="17.149999999999999" customHeight="1">
      <c r="A654" s="264">
        <f t="shared" si="61"/>
        <v>400</v>
      </c>
      <c r="B654" s="224" t="s">
        <v>125</v>
      </c>
      <c r="C654" s="204" t="s">
        <v>617</v>
      </c>
      <c r="D654" s="254">
        <v>523</v>
      </c>
      <c r="E654" s="243"/>
      <c r="F654" s="198">
        <f t="shared" si="62"/>
        <v>0</v>
      </c>
    </row>
    <row r="655" spans="1:12" ht="17.149999999999999" customHeight="1">
      <c r="A655" s="264">
        <f t="shared" si="61"/>
        <v>401</v>
      </c>
      <c r="B655" s="224" t="s">
        <v>126</v>
      </c>
      <c r="C655" s="204" t="s">
        <v>617</v>
      </c>
      <c r="D655" s="254">
        <v>888</v>
      </c>
      <c r="E655" s="243"/>
      <c r="F655" s="198">
        <f t="shared" si="62"/>
        <v>0</v>
      </c>
    </row>
    <row r="656" spans="1:12" ht="17.149999999999999" customHeight="1">
      <c r="A656" s="264">
        <f t="shared" si="61"/>
        <v>402</v>
      </c>
      <c r="B656" s="224" t="s">
        <v>129</v>
      </c>
      <c r="C656" s="204" t="s">
        <v>617</v>
      </c>
      <c r="D656" s="254">
        <v>1200</v>
      </c>
      <c r="E656" s="243"/>
      <c r="F656" s="198">
        <f t="shared" si="62"/>
        <v>0</v>
      </c>
    </row>
    <row r="657" spans="1:6" ht="17.149999999999999" customHeight="1">
      <c r="A657" s="264"/>
      <c r="B657" s="229"/>
      <c r="C657" s="204"/>
      <c r="D657" s="254">
        <v>0</v>
      </c>
      <c r="E657" s="243"/>
      <c r="F657" s="198">
        <f t="shared" si="62"/>
        <v>0</v>
      </c>
    </row>
    <row r="658" spans="1:6" ht="17.149999999999999" customHeight="1">
      <c r="A658" s="264"/>
      <c r="B658" s="228" t="s">
        <v>590</v>
      </c>
      <c r="C658" s="204"/>
      <c r="D658" s="254">
        <v>0</v>
      </c>
      <c r="E658" s="243"/>
      <c r="F658" s="198">
        <f t="shared" si="62"/>
        <v>0</v>
      </c>
    </row>
    <row r="659" spans="1:6" ht="17.149999999999999" customHeight="1">
      <c r="A659" s="264">
        <f>+A656+1</f>
        <v>403</v>
      </c>
      <c r="B659" s="224" t="s">
        <v>638</v>
      </c>
      <c r="C659" s="204" t="s">
        <v>1</v>
      </c>
      <c r="D659" s="254">
        <v>60</v>
      </c>
      <c r="E659" s="243"/>
      <c r="F659" s="198">
        <f t="shared" si="62"/>
        <v>0</v>
      </c>
    </row>
    <row r="660" spans="1:6" ht="17.149999999999999" customHeight="1">
      <c r="A660" s="264">
        <f>+A659+1</f>
        <v>404</v>
      </c>
      <c r="B660" s="224" t="s">
        <v>639</v>
      </c>
      <c r="C660" s="204" t="s">
        <v>1</v>
      </c>
      <c r="D660" s="254">
        <v>120</v>
      </c>
      <c r="E660" s="243"/>
      <c r="F660" s="198">
        <f t="shared" si="62"/>
        <v>0</v>
      </c>
    </row>
    <row r="661" spans="1:6" ht="17.149999999999999" customHeight="1">
      <c r="A661" s="264">
        <f>+A660+1</f>
        <v>405</v>
      </c>
      <c r="B661" s="224" t="s">
        <v>640</v>
      </c>
      <c r="C661" s="204" t="s">
        <v>1</v>
      </c>
      <c r="D661" s="254">
        <v>400</v>
      </c>
      <c r="E661" s="243"/>
      <c r="F661" s="198">
        <f t="shared" si="62"/>
        <v>0</v>
      </c>
    </row>
    <row r="662" spans="1:6" ht="17.149999999999999" customHeight="1">
      <c r="A662" s="264"/>
      <c r="B662" s="229"/>
      <c r="C662" s="204"/>
      <c r="D662" s="254">
        <v>0</v>
      </c>
      <c r="E662" s="243"/>
      <c r="F662" s="198">
        <f t="shared" si="62"/>
        <v>0</v>
      </c>
    </row>
    <row r="663" spans="1:6" ht="17.149999999999999" customHeight="1">
      <c r="A663" s="264"/>
      <c r="B663" s="247" t="s">
        <v>900</v>
      </c>
      <c r="C663" s="204"/>
      <c r="D663" s="254">
        <v>0</v>
      </c>
      <c r="E663" s="243"/>
      <c r="F663" s="198">
        <f t="shared" si="62"/>
        <v>0</v>
      </c>
    </row>
    <row r="664" spans="1:6" ht="17.149999999999999" customHeight="1">
      <c r="A664" s="264"/>
      <c r="B664" s="247" t="s">
        <v>901</v>
      </c>
      <c r="C664" s="204"/>
      <c r="D664" s="254"/>
      <c r="F664" s="198">
        <f t="shared" si="62"/>
        <v>0</v>
      </c>
    </row>
    <row r="665" spans="1:6" ht="17.149999999999999" customHeight="1">
      <c r="A665" s="264">
        <f>+A661+1</f>
        <v>406</v>
      </c>
      <c r="B665" s="226" t="s">
        <v>638</v>
      </c>
      <c r="C665" s="204" t="s">
        <v>1</v>
      </c>
      <c r="D665" s="254">
        <v>50</v>
      </c>
      <c r="E665" s="243"/>
      <c r="F665" s="198">
        <f t="shared" si="62"/>
        <v>0</v>
      </c>
    </row>
    <row r="666" spans="1:6" ht="17.149999999999999" customHeight="1">
      <c r="A666" s="264">
        <f>+A665+1</f>
        <v>407</v>
      </c>
      <c r="B666" s="226" t="s">
        <v>639</v>
      </c>
      <c r="C666" s="204" t="s">
        <v>1</v>
      </c>
      <c r="D666" s="254">
        <v>80</v>
      </c>
      <c r="E666" s="243"/>
      <c r="F666" s="198">
        <f t="shared" si="62"/>
        <v>0</v>
      </c>
    </row>
    <row r="667" spans="1:6" ht="17.149999999999999" customHeight="1">
      <c r="A667" s="264"/>
      <c r="B667" s="229"/>
      <c r="C667" s="204"/>
      <c r="D667" s="254">
        <v>0</v>
      </c>
      <c r="E667" s="245"/>
      <c r="F667" s="198">
        <f t="shared" si="62"/>
        <v>0</v>
      </c>
    </row>
    <row r="668" spans="1:6" ht="17.149999999999999" customHeight="1">
      <c r="A668" s="264"/>
      <c r="B668" s="247" t="s">
        <v>902</v>
      </c>
      <c r="C668" s="204"/>
      <c r="D668" s="254"/>
      <c r="E668" s="243"/>
      <c r="F668" s="198">
        <f t="shared" si="62"/>
        <v>0</v>
      </c>
    </row>
    <row r="669" spans="1:6" ht="17.149999999999999" customHeight="1">
      <c r="A669" s="264">
        <f>+A666+1</f>
        <v>408</v>
      </c>
      <c r="B669" s="224" t="s">
        <v>725</v>
      </c>
      <c r="C669" s="204" t="s">
        <v>1</v>
      </c>
      <c r="D669" s="254">
        <v>10</v>
      </c>
      <c r="E669" s="243"/>
      <c r="F669" s="198">
        <f t="shared" si="62"/>
        <v>0</v>
      </c>
    </row>
    <row r="670" spans="1:6" ht="17.149999999999999" customHeight="1">
      <c r="A670" s="264">
        <f>+A669+1</f>
        <v>409</v>
      </c>
      <c r="B670" s="224" t="s">
        <v>726</v>
      </c>
      <c r="C670" s="204" t="s">
        <v>1</v>
      </c>
      <c r="D670" s="254">
        <v>11</v>
      </c>
      <c r="E670" s="243"/>
      <c r="F670" s="198">
        <f t="shared" si="62"/>
        <v>0</v>
      </c>
    </row>
    <row r="671" spans="1:6" ht="17.149999999999999" customHeight="1">
      <c r="A671" s="264">
        <f>+A670+1</f>
        <v>410</v>
      </c>
      <c r="B671" s="224" t="s">
        <v>727</v>
      </c>
      <c r="C671" s="204" t="s">
        <v>1</v>
      </c>
      <c r="D671" s="254">
        <v>8</v>
      </c>
      <c r="E671" s="243"/>
      <c r="F671" s="198">
        <f t="shared" si="62"/>
        <v>0</v>
      </c>
    </row>
    <row r="672" spans="1:6" ht="17.149999999999999" customHeight="1">
      <c r="A672" s="264">
        <f>+A671+1</f>
        <v>411</v>
      </c>
      <c r="B672" s="224" t="s">
        <v>728</v>
      </c>
      <c r="C672" s="204" t="s">
        <v>1</v>
      </c>
      <c r="D672" s="254">
        <v>6</v>
      </c>
      <c r="E672" s="243"/>
      <c r="F672" s="198">
        <f t="shared" si="62"/>
        <v>0</v>
      </c>
    </row>
    <row r="673" spans="1:6" ht="17.149999999999999" customHeight="1" thickBot="1">
      <c r="A673" s="264"/>
      <c r="B673" s="229"/>
      <c r="C673" s="204"/>
      <c r="D673" s="254">
        <v>0</v>
      </c>
      <c r="E673" s="243"/>
      <c r="F673" s="198">
        <f t="shared" si="62"/>
        <v>0</v>
      </c>
    </row>
    <row r="674" spans="1:6" ht="17.149999999999999" customHeight="1">
      <c r="A674" s="263"/>
      <c r="B674" s="232" t="s">
        <v>903</v>
      </c>
      <c r="C674" s="203"/>
      <c r="D674" s="254"/>
      <c r="E674" s="243"/>
      <c r="F674" s="198">
        <f t="shared" si="62"/>
        <v>0</v>
      </c>
    </row>
    <row r="675" spans="1:6" ht="17.149999999999999" customHeight="1">
      <c r="A675" s="264"/>
      <c r="B675" s="228" t="s">
        <v>938</v>
      </c>
      <c r="C675" s="204"/>
      <c r="D675" s="254">
        <v>0</v>
      </c>
      <c r="E675" s="243"/>
      <c r="F675" s="198">
        <f t="shared" si="62"/>
        <v>0</v>
      </c>
    </row>
    <row r="676" spans="1:6" ht="17.149999999999999" customHeight="1">
      <c r="A676" s="264">
        <f>+A672+1</f>
        <v>412</v>
      </c>
      <c r="B676" s="226" t="s">
        <v>739</v>
      </c>
      <c r="C676" s="204" t="s">
        <v>1</v>
      </c>
      <c r="D676" s="254">
        <v>6</v>
      </c>
      <c r="E676" s="243"/>
      <c r="F676" s="198">
        <f t="shared" si="62"/>
        <v>0</v>
      </c>
    </row>
    <row r="677" spans="1:6" ht="17.149999999999999" customHeight="1">
      <c r="A677" s="264">
        <f>+A676+1</f>
        <v>413</v>
      </c>
      <c r="B677" s="226" t="s">
        <v>645</v>
      </c>
      <c r="C677" s="204" t="s">
        <v>1</v>
      </c>
      <c r="D677" s="254">
        <v>26</v>
      </c>
      <c r="E677" s="243"/>
      <c r="F677" s="198">
        <f t="shared" si="62"/>
        <v>0</v>
      </c>
    </row>
    <row r="678" spans="1:6" ht="17.149999999999999" customHeight="1">
      <c r="A678" s="264">
        <f>+A677+1</f>
        <v>414</v>
      </c>
      <c r="B678" s="226" t="s">
        <v>646</v>
      </c>
      <c r="C678" s="204" t="s">
        <v>1</v>
      </c>
      <c r="D678" s="254">
        <v>4</v>
      </c>
      <c r="E678" s="243"/>
      <c r="F678" s="198">
        <f t="shared" si="62"/>
        <v>0</v>
      </c>
    </row>
    <row r="679" spans="1:6" ht="17.149999999999999" customHeight="1">
      <c r="A679" s="264">
        <f t="shared" ref="A679:A681" si="63">+A678+1</f>
        <v>415</v>
      </c>
      <c r="B679" s="226" t="s">
        <v>647</v>
      </c>
      <c r="C679" s="204" t="s">
        <v>1</v>
      </c>
      <c r="D679" s="254">
        <v>16</v>
      </c>
      <c r="E679" s="243"/>
      <c r="F679" s="198">
        <f t="shared" si="62"/>
        <v>0</v>
      </c>
    </row>
    <row r="680" spans="1:6" ht="17.149999999999999" customHeight="1">
      <c r="A680" s="264">
        <f t="shared" si="63"/>
        <v>416</v>
      </c>
      <c r="B680" s="226" t="s">
        <v>648</v>
      </c>
      <c r="C680" s="204" t="s">
        <v>1</v>
      </c>
      <c r="D680" s="254">
        <v>18</v>
      </c>
      <c r="E680" s="243"/>
      <c r="F680" s="198">
        <f t="shared" si="62"/>
        <v>0</v>
      </c>
    </row>
    <row r="681" spans="1:6" ht="17.149999999999999" customHeight="1">
      <c r="A681" s="264">
        <f t="shared" si="63"/>
        <v>417</v>
      </c>
      <c r="B681" s="226" t="s">
        <v>649</v>
      </c>
      <c r="C681" s="204" t="s">
        <v>1</v>
      </c>
      <c r="D681" s="254">
        <v>10</v>
      </c>
      <c r="E681" s="243"/>
      <c r="F681" s="198">
        <f t="shared" si="62"/>
        <v>0</v>
      </c>
    </row>
    <row r="682" spans="1:6" ht="17.149999999999999" customHeight="1">
      <c r="A682" s="264"/>
      <c r="B682" s="229"/>
      <c r="C682" s="204"/>
      <c r="D682" s="254"/>
      <c r="E682" s="243"/>
      <c r="F682" s="198">
        <f t="shared" si="62"/>
        <v>0</v>
      </c>
    </row>
    <row r="683" spans="1:6" ht="17.149999999999999" customHeight="1">
      <c r="A683" s="264"/>
      <c r="B683" s="228" t="s">
        <v>592</v>
      </c>
      <c r="C683" s="204"/>
      <c r="D683" s="254">
        <v>0</v>
      </c>
      <c r="E683" s="243"/>
      <c r="F683" s="198">
        <f t="shared" si="62"/>
        <v>0</v>
      </c>
    </row>
    <row r="684" spans="1:6" ht="17.149999999999999" customHeight="1">
      <c r="A684" s="264">
        <f>+A681+1</f>
        <v>418</v>
      </c>
      <c r="B684" s="226" t="s">
        <v>252</v>
      </c>
      <c r="C684" s="204" t="s">
        <v>1</v>
      </c>
      <c r="D684" s="254">
        <v>4</v>
      </c>
      <c r="E684" s="243"/>
      <c r="F684" s="198">
        <f t="shared" si="62"/>
        <v>0</v>
      </c>
    </row>
    <row r="685" spans="1:6" ht="17.149999999999999" customHeight="1">
      <c r="A685" s="264">
        <f>+A684+1</f>
        <v>419</v>
      </c>
      <c r="B685" s="226" t="s">
        <v>253</v>
      </c>
      <c r="C685" s="204" t="s">
        <v>1</v>
      </c>
      <c r="D685" s="254">
        <v>2</v>
      </c>
      <c r="E685" s="243"/>
      <c r="F685" s="198">
        <f t="shared" si="62"/>
        <v>0</v>
      </c>
    </row>
    <row r="686" spans="1:6" ht="17.149999999999999" customHeight="1">
      <c r="A686" s="264">
        <f t="shared" ref="A686:A688" si="64">+A685+1</f>
        <v>420</v>
      </c>
      <c r="B686" s="226" t="s">
        <v>254</v>
      </c>
      <c r="C686" s="204" t="s">
        <v>1</v>
      </c>
      <c r="D686" s="254">
        <v>5</v>
      </c>
      <c r="E686" s="243"/>
      <c r="F686" s="198">
        <f t="shared" si="62"/>
        <v>0</v>
      </c>
    </row>
    <row r="687" spans="1:6" ht="17.149999999999999" customHeight="1">
      <c r="A687" s="264">
        <f t="shared" si="64"/>
        <v>421</v>
      </c>
      <c r="B687" s="226" t="s">
        <v>255</v>
      </c>
      <c r="C687" s="204" t="s">
        <v>1</v>
      </c>
      <c r="D687" s="254">
        <v>5</v>
      </c>
      <c r="E687" s="243"/>
      <c r="F687" s="198">
        <f t="shared" si="62"/>
        <v>0</v>
      </c>
    </row>
    <row r="688" spans="1:6" ht="17.149999999999999" customHeight="1">
      <c r="A688" s="264">
        <f t="shared" si="64"/>
        <v>422</v>
      </c>
      <c r="B688" s="226" t="s">
        <v>740</v>
      </c>
      <c r="C688" s="204" t="s">
        <v>1</v>
      </c>
      <c r="D688" s="254">
        <v>4</v>
      </c>
      <c r="E688" s="243"/>
      <c r="F688" s="198">
        <f t="shared" si="62"/>
        <v>0</v>
      </c>
    </row>
    <row r="689" spans="1:6" ht="17.149999999999999" customHeight="1">
      <c r="A689" s="264"/>
      <c r="B689" s="228"/>
      <c r="C689" s="204"/>
      <c r="D689" s="254"/>
      <c r="E689" s="243"/>
      <c r="F689" s="198">
        <f t="shared" si="62"/>
        <v>0</v>
      </c>
    </row>
    <row r="690" spans="1:6" ht="17.149999999999999" customHeight="1">
      <c r="A690" s="264"/>
      <c r="B690" s="228" t="s">
        <v>259</v>
      </c>
      <c r="C690" s="204"/>
      <c r="D690" s="254">
        <v>0</v>
      </c>
      <c r="E690" s="243"/>
      <c r="F690" s="198">
        <f t="shared" si="62"/>
        <v>0</v>
      </c>
    </row>
    <row r="691" spans="1:6" ht="17.149999999999999" customHeight="1">
      <c r="A691" s="264">
        <f>+A688+1</f>
        <v>423</v>
      </c>
      <c r="B691" s="226" t="s">
        <v>260</v>
      </c>
      <c r="C691" s="204" t="s">
        <v>1</v>
      </c>
      <c r="D691" s="254">
        <v>14</v>
      </c>
      <c r="E691" s="243"/>
      <c r="F691" s="198">
        <f t="shared" si="62"/>
        <v>0</v>
      </c>
    </row>
    <row r="692" spans="1:6" ht="17.149999999999999" customHeight="1">
      <c r="A692" s="264">
        <f>+A691+1</f>
        <v>424</v>
      </c>
      <c r="B692" s="226" t="s">
        <v>252</v>
      </c>
      <c r="C692" s="204" t="s">
        <v>1</v>
      </c>
      <c r="D692" s="254">
        <v>10</v>
      </c>
      <c r="E692" s="243"/>
      <c r="F692" s="198">
        <f t="shared" si="62"/>
        <v>0</v>
      </c>
    </row>
    <row r="693" spans="1:6" ht="17.149999999999999" customHeight="1">
      <c r="A693" s="264">
        <f>+A692+1</f>
        <v>425</v>
      </c>
      <c r="B693" s="226" t="s">
        <v>261</v>
      </c>
      <c r="C693" s="204" t="s">
        <v>1</v>
      </c>
      <c r="D693" s="254">
        <v>8</v>
      </c>
      <c r="E693" s="245"/>
      <c r="F693" s="198">
        <f t="shared" si="62"/>
        <v>0</v>
      </c>
    </row>
    <row r="694" spans="1:6" ht="17.149999999999999" customHeight="1">
      <c r="A694" s="264"/>
      <c r="B694" s="226"/>
      <c r="C694" s="204"/>
      <c r="D694" s="254"/>
      <c r="E694" s="243"/>
      <c r="F694" s="198">
        <f t="shared" si="62"/>
        <v>0</v>
      </c>
    </row>
    <row r="695" spans="1:6" ht="17.149999999999999" customHeight="1">
      <c r="A695" s="264"/>
      <c r="B695" s="228" t="s">
        <v>729</v>
      </c>
      <c r="C695" s="204"/>
      <c r="D695" s="254"/>
      <c r="E695" s="243"/>
      <c r="F695" s="198">
        <f t="shared" si="62"/>
        <v>0</v>
      </c>
    </row>
    <row r="696" spans="1:6" ht="17.149999999999999" customHeight="1">
      <c r="A696" s="264">
        <f>+A693+1</f>
        <v>426</v>
      </c>
      <c r="B696" s="226" t="s">
        <v>238</v>
      </c>
      <c r="C696" s="204" t="s">
        <v>4</v>
      </c>
      <c r="D696" s="254">
        <v>250</v>
      </c>
      <c r="E696" s="243"/>
      <c r="F696" s="198">
        <f t="shared" si="62"/>
        <v>0</v>
      </c>
    </row>
    <row r="697" spans="1:6" ht="17.149999999999999" customHeight="1">
      <c r="A697" s="264">
        <f>+A696+1</f>
        <v>427</v>
      </c>
      <c r="B697" s="226" t="s">
        <v>239</v>
      </c>
      <c r="C697" s="204" t="s">
        <v>4</v>
      </c>
      <c r="D697" s="254">
        <v>220</v>
      </c>
      <c r="E697" s="243"/>
      <c r="F697" s="198">
        <f t="shared" si="62"/>
        <v>0</v>
      </c>
    </row>
    <row r="698" spans="1:6" ht="17.149999999999999" customHeight="1">
      <c r="A698" s="264">
        <f t="shared" ref="A698:A702" si="65">+A697+1</f>
        <v>428</v>
      </c>
      <c r="B698" s="226" t="s">
        <v>123</v>
      </c>
      <c r="C698" s="204" t="s">
        <v>4</v>
      </c>
      <c r="D698" s="254">
        <v>500</v>
      </c>
      <c r="E698" s="243"/>
      <c r="F698" s="198">
        <f t="shared" si="62"/>
        <v>0</v>
      </c>
    </row>
    <row r="699" spans="1:6" ht="17.149999999999999" customHeight="1">
      <c r="A699" s="264">
        <f t="shared" si="65"/>
        <v>429</v>
      </c>
      <c r="B699" s="226" t="s">
        <v>124</v>
      </c>
      <c r="C699" s="204" t="s">
        <v>4</v>
      </c>
      <c r="D699" s="254">
        <v>550</v>
      </c>
      <c r="E699" s="243"/>
      <c r="F699" s="198">
        <f t="shared" si="62"/>
        <v>0</v>
      </c>
    </row>
    <row r="700" spans="1:6" ht="17.149999999999999" customHeight="1">
      <c r="A700" s="264">
        <f t="shared" si="65"/>
        <v>430</v>
      </c>
      <c r="B700" s="226" t="s">
        <v>125</v>
      </c>
      <c r="C700" s="204" t="s">
        <v>4</v>
      </c>
      <c r="D700" s="254">
        <v>800</v>
      </c>
      <c r="E700" s="243"/>
      <c r="F700" s="198">
        <f t="shared" si="62"/>
        <v>0</v>
      </c>
    </row>
    <row r="701" spans="1:6" ht="17.149999999999999" customHeight="1">
      <c r="A701" s="264">
        <f t="shared" si="65"/>
        <v>431</v>
      </c>
      <c r="B701" s="226" t="s">
        <v>126</v>
      </c>
      <c r="C701" s="204" t="s">
        <v>4</v>
      </c>
      <c r="D701" s="254">
        <v>1600</v>
      </c>
      <c r="E701" s="243"/>
      <c r="F701" s="198">
        <f t="shared" si="62"/>
        <v>0</v>
      </c>
    </row>
    <row r="702" spans="1:6" ht="17.149999999999999" customHeight="1">
      <c r="A702" s="264">
        <f t="shared" si="65"/>
        <v>432</v>
      </c>
      <c r="B702" s="226" t="s">
        <v>129</v>
      </c>
      <c r="C702" s="204" t="s">
        <v>4</v>
      </c>
      <c r="D702" s="254">
        <v>1200</v>
      </c>
      <c r="E702" s="243"/>
      <c r="F702" s="198">
        <f t="shared" si="62"/>
        <v>0</v>
      </c>
    </row>
    <row r="703" spans="1:6" ht="17.149999999999999" customHeight="1">
      <c r="A703" s="264"/>
      <c r="B703" s="229"/>
      <c r="C703" s="204"/>
      <c r="D703" s="254"/>
      <c r="E703" s="243"/>
      <c r="F703" s="198">
        <f t="shared" si="62"/>
        <v>0</v>
      </c>
    </row>
    <row r="704" spans="1:6" ht="17.149999999999999" customHeight="1">
      <c r="A704" s="264">
        <f>+A702+1</f>
        <v>433</v>
      </c>
      <c r="B704" s="233" t="s">
        <v>240</v>
      </c>
      <c r="C704" s="204" t="s">
        <v>3</v>
      </c>
      <c r="D704" s="254">
        <v>1000</v>
      </c>
      <c r="E704" s="243"/>
      <c r="F704" s="198">
        <f t="shared" si="62"/>
        <v>0</v>
      </c>
    </row>
    <row r="705" spans="1:6" ht="17.149999999999999" customHeight="1">
      <c r="A705" s="264"/>
      <c r="B705" s="229"/>
      <c r="C705" s="204"/>
      <c r="D705" s="254"/>
      <c r="E705" s="243"/>
      <c r="F705" s="198">
        <f t="shared" si="62"/>
        <v>0</v>
      </c>
    </row>
    <row r="706" spans="1:6" ht="17.149999999999999" customHeight="1">
      <c r="A706" s="264"/>
      <c r="B706" s="228" t="s">
        <v>904</v>
      </c>
      <c r="C706" s="204"/>
      <c r="D706" s="254">
        <v>0</v>
      </c>
      <c r="E706" s="243"/>
      <c r="F706" s="198">
        <f t="shared" si="62"/>
        <v>0</v>
      </c>
    </row>
    <row r="707" spans="1:6" ht="17.149999999999999" customHeight="1">
      <c r="A707" s="264">
        <f>+A704+1</f>
        <v>434</v>
      </c>
      <c r="B707" s="226" t="s">
        <v>905</v>
      </c>
      <c r="C707" s="204" t="s">
        <v>1</v>
      </c>
      <c r="D707" s="254">
        <v>90</v>
      </c>
      <c r="E707" s="243"/>
      <c r="F707" s="198">
        <f t="shared" si="62"/>
        <v>0</v>
      </c>
    </row>
    <row r="708" spans="1:6" ht="17.149999999999999" customHeight="1">
      <c r="A708" s="264">
        <f>+A707+1</f>
        <v>435</v>
      </c>
      <c r="B708" s="226" t="s">
        <v>906</v>
      </c>
      <c r="C708" s="204" t="s">
        <v>1</v>
      </c>
      <c r="D708" s="254">
        <v>70</v>
      </c>
      <c r="E708" s="243"/>
      <c r="F708" s="198">
        <f t="shared" si="62"/>
        <v>0</v>
      </c>
    </row>
    <row r="709" spans="1:6" ht="17.149999999999999" customHeight="1">
      <c r="A709" s="264"/>
      <c r="B709" s="226"/>
      <c r="C709" s="204"/>
      <c r="D709" s="254"/>
      <c r="E709" s="243"/>
      <c r="F709" s="198"/>
    </row>
    <row r="710" spans="1:6" ht="17.149999999999999" customHeight="1">
      <c r="A710" s="264"/>
      <c r="B710" s="270" t="s">
        <v>939</v>
      </c>
      <c r="C710" s="208"/>
      <c r="D710" s="254"/>
      <c r="E710" s="243"/>
      <c r="F710" s="198">
        <f t="shared" si="62"/>
        <v>0</v>
      </c>
    </row>
    <row r="711" spans="1:6" ht="32.6">
      <c r="A711" s="264">
        <f>+A708+1</f>
        <v>436</v>
      </c>
      <c r="B711" s="228" t="s">
        <v>907</v>
      </c>
      <c r="C711" s="204" t="s">
        <v>1</v>
      </c>
      <c r="D711" s="254">
        <v>1500</v>
      </c>
      <c r="E711" s="243"/>
      <c r="F711" s="198">
        <f t="shared" si="62"/>
        <v>0</v>
      </c>
    </row>
    <row r="712" spans="1:6" ht="17.149999999999999" customHeight="1">
      <c r="A712" s="264"/>
      <c r="B712" s="229"/>
      <c r="C712" s="204"/>
      <c r="D712" s="254"/>
      <c r="E712" s="243"/>
      <c r="F712" s="198">
        <f t="shared" si="62"/>
        <v>0</v>
      </c>
    </row>
    <row r="713" spans="1:6" ht="17.149999999999999" customHeight="1">
      <c r="A713" s="264"/>
      <c r="B713" s="228" t="s">
        <v>245</v>
      </c>
      <c r="C713" s="208"/>
      <c r="D713" s="254">
        <v>0</v>
      </c>
      <c r="E713" s="243"/>
      <c r="F713" s="198">
        <f t="shared" si="62"/>
        <v>0</v>
      </c>
    </row>
    <row r="714" spans="1:6" ht="17.149999999999999" customHeight="1">
      <c r="A714" s="264">
        <f>+A711+1</f>
        <v>437</v>
      </c>
      <c r="B714" s="234" t="s">
        <v>591</v>
      </c>
      <c r="C714" s="204" t="s">
        <v>1</v>
      </c>
      <c r="D714" s="254">
        <v>90</v>
      </c>
      <c r="E714" s="243"/>
      <c r="F714" s="198">
        <f t="shared" si="62"/>
        <v>0</v>
      </c>
    </row>
    <row r="715" spans="1:6" ht="17.149999999999999" customHeight="1">
      <c r="A715" s="264">
        <f>+A714+1</f>
        <v>438</v>
      </c>
      <c r="B715" s="234" t="s">
        <v>125</v>
      </c>
      <c r="C715" s="204" t="s">
        <v>1</v>
      </c>
      <c r="D715" s="254">
        <v>60</v>
      </c>
      <c r="E715" s="243"/>
      <c r="F715" s="198">
        <f t="shared" si="62"/>
        <v>0</v>
      </c>
    </row>
    <row r="716" spans="1:6" ht="17.149999999999999" customHeight="1">
      <c r="A716" s="264">
        <f t="shared" ref="A716:A717" si="66">+A715+1</f>
        <v>439</v>
      </c>
      <c r="B716" s="234" t="s">
        <v>126</v>
      </c>
      <c r="C716" s="204" t="s">
        <v>1</v>
      </c>
      <c r="D716" s="254">
        <v>70</v>
      </c>
      <c r="E716" s="243"/>
      <c r="F716" s="198">
        <f t="shared" ref="F716:F772" si="67">D716*E716</f>
        <v>0</v>
      </c>
    </row>
    <row r="717" spans="1:6" ht="17.149999999999999" customHeight="1">
      <c r="A717" s="264">
        <f t="shared" si="66"/>
        <v>440</v>
      </c>
      <c r="B717" s="234" t="s">
        <v>129</v>
      </c>
      <c r="C717" s="204" t="s">
        <v>1</v>
      </c>
      <c r="D717" s="254">
        <v>30</v>
      </c>
      <c r="E717" s="243"/>
      <c r="F717" s="198">
        <f t="shared" si="67"/>
        <v>0</v>
      </c>
    </row>
    <row r="718" spans="1:6" ht="17.149999999999999" customHeight="1">
      <c r="A718" s="264"/>
      <c r="B718" s="229"/>
      <c r="C718" s="208"/>
      <c r="D718" s="254"/>
      <c r="E718" s="243"/>
      <c r="F718" s="198">
        <f t="shared" si="67"/>
        <v>0</v>
      </c>
    </row>
    <row r="719" spans="1:6" ht="17.149999999999999" customHeight="1">
      <c r="A719" s="264"/>
      <c r="B719" s="247" t="s">
        <v>900</v>
      </c>
      <c r="C719" s="208"/>
      <c r="D719" s="254">
        <v>0</v>
      </c>
      <c r="E719" s="243"/>
      <c r="F719" s="198">
        <f t="shared" si="67"/>
        <v>0</v>
      </c>
    </row>
    <row r="720" spans="1:6" ht="17.149999999999999" customHeight="1">
      <c r="A720" s="264"/>
      <c r="B720" s="247" t="s">
        <v>901</v>
      </c>
      <c r="C720" s="208"/>
      <c r="D720" s="254"/>
      <c r="F720" s="198">
        <f t="shared" si="67"/>
        <v>0</v>
      </c>
    </row>
    <row r="721" spans="1:6" ht="17.149999999999999" customHeight="1">
      <c r="A721" s="264">
        <f>+A717+1</f>
        <v>441</v>
      </c>
      <c r="B721" s="234" t="s">
        <v>908</v>
      </c>
      <c r="C721" s="204" t="s">
        <v>1</v>
      </c>
      <c r="D721" s="254">
        <v>90</v>
      </c>
      <c r="E721" s="243"/>
      <c r="F721" s="198">
        <f t="shared" si="67"/>
        <v>0</v>
      </c>
    </row>
    <row r="722" spans="1:6" ht="17.149999999999999" customHeight="1">
      <c r="A722" s="264">
        <f>+A721+1</f>
        <v>442</v>
      </c>
      <c r="B722" s="234" t="s">
        <v>909</v>
      </c>
      <c r="C722" s="204" t="s">
        <v>1</v>
      </c>
      <c r="D722" s="254">
        <v>60</v>
      </c>
      <c r="E722" s="243"/>
      <c r="F722" s="198">
        <f t="shared" si="67"/>
        <v>0</v>
      </c>
    </row>
    <row r="723" spans="1:6" ht="17.149999999999999" customHeight="1">
      <c r="A723" s="264">
        <f t="shared" ref="A723:A724" si="68">+A722+1</f>
        <v>443</v>
      </c>
      <c r="B723" s="234" t="s">
        <v>910</v>
      </c>
      <c r="C723" s="204" t="s">
        <v>1</v>
      </c>
      <c r="D723" s="254">
        <v>70</v>
      </c>
      <c r="E723" s="243"/>
      <c r="F723" s="198">
        <f t="shared" si="67"/>
        <v>0</v>
      </c>
    </row>
    <row r="724" spans="1:6" ht="17.149999999999999" customHeight="1">
      <c r="A724" s="264">
        <f t="shared" si="68"/>
        <v>444</v>
      </c>
      <c r="B724" s="234" t="s">
        <v>911</v>
      </c>
      <c r="C724" s="204" t="s">
        <v>1</v>
      </c>
      <c r="D724" s="254">
        <v>30</v>
      </c>
      <c r="E724" s="243"/>
      <c r="F724" s="198">
        <f t="shared" si="67"/>
        <v>0</v>
      </c>
    </row>
    <row r="725" spans="1:6" ht="17.149999999999999" customHeight="1">
      <c r="A725" s="264"/>
      <c r="B725" s="229"/>
      <c r="C725" s="204"/>
      <c r="D725" s="254"/>
      <c r="E725" s="245"/>
      <c r="F725" s="198">
        <f t="shared" si="67"/>
        <v>0</v>
      </c>
    </row>
    <row r="726" spans="1:6" ht="17.149999999999999" customHeight="1">
      <c r="A726" s="264"/>
      <c r="B726" s="228" t="s">
        <v>730</v>
      </c>
      <c r="C726" s="204"/>
      <c r="D726" s="254">
        <v>0</v>
      </c>
      <c r="E726" s="245"/>
      <c r="F726" s="198">
        <f t="shared" si="67"/>
        <v>0</v>
      </c>
    </row>
    <row r="727" spans="1:6" ht="17.149999999999999" customHeight="1">
      <c r="A727" s="264">
        <f>+A724+1</f>
        <v>445</v>
      </c>
      <c r="B727" s="226" t="s">
        <v>593</v>
      </c>
      <c r="C727" s="204" t="s">
        <v>3</v>
      </c>
      <c r="D727" s="254">
        <v>40</v>
      </c>
      <c r="E727" s="245"/>
      <c r="F727" s="198">
        <f t="shared" si="67"/>
        <v>0</v>
      </c>
    </row>
    <row r="728" spans="1:6" ht="17.149999999999999" customHeight="1">
      <c r="A728" s="264">
        <f>+A727+1</f>
        <v>446</v>
      </c>
      <c r="B728" s="226" t="s">
        <v>594</v>
      </c>
      <c r="C728" s="204" t="s">
        <v>3</v>
      </c>
      <c r="D728" s="254">
        <v>20</v>
      </c>
      <c r="E728" s="245"/>
      <c r="F728" s="198">
        <f t="shared" si="67"/>
        <v>0</v>
      </c>
    </row>
    <row r="729" spans="1:6" ht="17.149999999999999" customHeight="1">
      <c r="A729" s="265"/>
      <c r="B729" s="233"/>
      <c r="C729" s="206"/>
      <c r="D729" s="254"/>
      <c r="E729" s="245"/>
      <c r="F729" s="198">
        <f t="shared" si="67"/>
        <v>0</v>
      </c>
    </row>
    <row r="730" spans="1:6" ht="17.149999999999999" customHeight="1">
      <c r="A730" s="264">
        <f>+A728+1</f>
        <v>447</v>
      </c>
      <c r="B730" s="228" t="s">
        <v>667</v>
      </c>
      <c r="C730" s="204" t="s">
        <v>1</v>
      </c>
      <c r="D730" s="254">
        <v>9</v>
      </c>
      <c r="E730" s="243"/>
      <c r="F730" s="198">
        <f t="shared" si="67"/>
        <v>0</v>
      </c>
    </row>
    <row r="731" spans="1:6" ht="17.149999999999999" customHeight="1" thickBot="1">
      <c r="A731" s="267"/>
      <c r="B731" s="235"/>
      <c r="C731" s="209"/>
      <c r="D731" s="254"/>
      <c r="E731" s="246"/>
      <c r="F731" s="198">
        <f t="shared" si="67"/>
        <v>0</v>
      </c>
    </row>
    <row r="732" spans="1:6" ht="16.3">
      <c r="A732" s="265"/>
      <c r="B732" s="232" t="s">
        <v>912</v>
      </c>
      <c r="C732" s="206"/>
      <c r="D732" s="254">
        <v>0</v>
      </c>
      <c r="E732" s="246"/>
      <c r="F732" s="198">
        <f t="shared" si="67"/>
        <v>0</v>
      </c>
    </row>
    <row r="733" spans="1:6" ht="17.149999999999999" customHeight="1">
      <c r="A733" s="264"/>
      <c r="B733" s="233" t="s">
        <v>913</v>
      </c>
      <c r="C733" s="206"/>
      <c r="D733" s="254">
        <v>0</v>
      </c>
      <c r="E733" s="246"/>
      <c r="F733" s="198">
        <f t="shared" si="67"/>
        <v>0</v>
      </c>
    </row>
    <row r="734" spans="1:6" ht="17.149999999999999" customHeight="1">
      <c r="A734" s="264">
        <f>+A730+1</f>
        <v>448</v>
      </c>
      <c r="B734" s="234" t="s">
        <v>609</v>
      </c>
      <c r="C734" s="204" t="s">
        <v>1</v>
      </c>
      <c r="D734" s="254">
        <v>4</v>
      </c>
      <c r="E734" s="246"/>
      <c r="F734" s="198">
        <f t="shared" si="67"/>
        <v>0</v>
      </c>
    </row>
    <row r="735" spans="1:6" ht="17.149999999999999" customHeight="1">
      <c r="A735" s="264">
        <f>+A734+1</f>
        <v>449</v>
      </c>
      <c r="B735" s="234" t="s">
        <v>598</v>
      </c>
      <c r="C735" s="204" t="s">
        <v>1</v>
      </c>
      <c r="D735" s="254">
        <v>12</v>
      </c>
      <c r="E735" s="246"/>
      <c r="F735" s="198">
        <f t="shared" si="67"/>
        <v>0</v>
      </c>
    </row>
    <row r="736" spans="1:6" ht="17.149999999999999" customHeight="1">
      <c r="A736" s="264">
        <f t="shared" ref="A736:A739" si="69">+A735+1</f>
        <v>450</v>
      </c>
      <c r="B736" s="234" t="s">
        <v>597</v>
      </c>
      <c r="C736" s="204" t="s">
        <v>1</v>
      </c>
      <c r="D736" s="254">
        <v>15</v>
      </c>
      <c r="E736" s="246"/>
      <c r="F736" s="198">
        <f t="shared" si="67"/>
        <v>0</v>
      </c>
    </row>
    <row r="737" spans="1:6" ht="17.149999999999999" customHeight="1">
      <c r="A737" s="264">
        <f t="shared" si="69"/>
        <v>451</v>
      </c>
      <c r="B737" s="234" t="s">
        <v>595</v>
      </c>
      <c r="C737" s="204" t="s">
        <v>1</v>
      </c>
      <c r="D737" s="254">
        <v>20</v>
      </c>
      <c r="E737" s="246"/>
      <c r="F737" s="198">
        <f t="shared" si="67"/>
        <v>0</v>
      </c>
    </row>
    <row r="738" spans="1:6" ht="17.149999999999999" customHeight="1">
      <c r="A738" s="264">
        <f t="shared" si="69"/>
        <v>452</v>
      </c>
      <c r="B738" s="234" t="s">
        <v>596</v>
      </c>
      <c r="C738" s="204" t="s">
        <v>1</v>
      </c>
      <c r="D738" s="254">
        <v>8</v>
      </c>
      <c r="E738" s="246"/>
      <c r="F738" s="198">
        <f t="shared" si="67"/>
        <v>0</v>
      </c>
    </row>
    <row r="739" spans="1:6" ht="17.149999999999999" customHeight="1">
      <c r="A739" s="264">
        <f t="shared" si="69"/>
        <v>453</v>
      </c>
      <c r="B739" s="234" t="s">
        <v>608</v>
      </c>
      <c r="C739" s="204" t="s">
        <v>1</v>
      </c>
      <c r="D739" s="254">
        <v>5</v>
      </c>
      <c r="E739" s="246"/>
      <c r="F739" s="198">
        <f t="shared" si="67"/>
        <v>0</v>
      </c>
    </row>
    <row r="740" spans="1:6" ht="17.149999999999999" customHeight="1">
      <c r="A740" s="265"/>
      <c r="B740" s="233"/>
      <c r="C740" s="206"/>
      <c r="D740" s="254"/>
      <c r="E740" s="246"/>
      <c r="F740" s="198">
        <f t="shared" si="67"/>
        <v>0</v>
      </c>
    </row>
    <row r="741" spans="1:6" ht="17.149999999999999" customHeight="1">
      <c r="A741" s="264"/>
      <c r="B741" s="233" t="s">
        <v>914</v>
      </c>
      <c r="C741" s="206"/>
      <c r="D741" s="254">
        <v>0</v>
      </c>
      <c r="E741" s="246"/>
      <c r="F741" s="198">
        <f t="shared" si="67"/>
        <v>0</v>
      </c>
    </row>
    <row r="742" spans="1:6" ht="17.149999999999999" customHeight="1">
      <c r="A742" s="264">
        <f>+A739+1</f>
        <v>454</v>
      </c>
      <c r="B742" s="234" t="s">
        <v>602</v>
      </c>
      <c r="C742" s="204" t="s">
        <v>1</v>
      </c>
      <c r="D742" s="254">
        <v>2</v>
      </c>
      <c r="E742" s="246"/>
      <c r="F742" s="198">
        <f t="shared" si="67"/>
        <v>0</v>
      </c>
    </row>
    <row r="743" spans="1:6" ht="17.149999999999999" customHeight="1">
      <c r="A743" s="264">
        <f>+A742+1</f>
        <v>455</v>
      </c>
      <c r="B743" s="234" t="s">
        <v>601</v>
      </c>
      <c r="C743" s="204" t="s">
        <v>1</v>
      </c>
      <c r="D743" s="254">
        <v>2</v>
      </c>
      <c r="E743" s="246"/>
      <c r="F743" s="198">
        <f t="shared" si="67"/>
        <v>0</v>
      </c>
    </row>
    <row r="744" spans="1:6" ht="17.149999999999999" customHeight="1">
      <c r="A744" s="264">
        <f t="shared" ref="A744:A746" si="70">+A743+1</f>
        <v>456</v>
      </c>
      <c r="B744" s="234" t="s">
        <v>600</v>
      </c>
      <c r="C744" s="204" t="s">
        <v>1</v>
      </c>
      <c r="D744" s="254">
        <v>9</v>
      </c>
      <c r="E744" s="246"/>
      <c r="F744" s="198">
        <f t="shared" si="67"/>
        <v>0</v>
      </c>
    </row>
    <row r="745" spans="1:6" ht="17.149999999999999" customHeight="1">
      <c r="A745" s="264">
        <f t="shared" si="70"/>
        <v>457</v>
      </c>
      <c r="B745" s="234" t="s">
        <v>599</v>
      </c>
      <c r="C745" s="204" t="s">
        <v>1</v>
      </c>
      <c r="D745" s="254">
        <v>10</v>
      </c>
      <c r="E745" s="246"/>
      <c r="F745" s="198">
        <f t="shared" si="67"/>
        <v>0</v>
      </c>
    </row>
    <row r="746" spans="1:6" ht="17.149999999999999" customHeight="1">
      <c r="A746" s="264">
        <f t="shared" si="70"/>
        <v>458</v>
      </c>
      <c r="B746" s="234" t="s">
        <v>610</v>
      </c>
      <c r="C746" s="204" t="s">
        <v>1</v>
      </c>
      <c r="D746" s="254">
        <v>8</v>
      </c>
      <c r="E746" s="246"/>
      <c r="F746" s="198">
        <f t="shared" si="67"/>
        <v>0</v>
      </c>
    </row>
    <row r="747" spans="1:6" ht="17.149999999999999" customHeight="1">
      <c r="A747" s="265"/>
      <c r="B747" s="233"/>
      <c r="C747" s="206"/>
      <c r="D747" s="254"/>
      <c r="E747" s="246"/>
      <c r="F747" s="198">
        <f t="shared" si="67"/>
        <v>0</v>
      </c>
    </row>
    <row r="748" spans="1:6" ht="17.149999999999999" customHeight="1">
      <c r="A748" s="264">
        <f>+A746+1</f>
        <v>459</v>
      </c>
      <c r="B748" s="233" t="s">
        <v>612</v>
      </c>
      <c r="C748" s="204" t="s">
        <v>3</v>
      </c>
      <c r="D748" s="254">
        <v>14000</v>
      </c>
      <c r="E748" s="246"/>
      <c r="F748" s="198">
        <f t="shared" si="67"/>
        <v>0</v>
      </c>
    </row>
    <row r="749" spans="1:6" ht="17.149999999999999" customHeight="1">
      <c r="A749" s="265"/>
      <c r="B749" s="233"/>
      <c r="C749" s="206"/>
      <c r="D749" s="254"/>
      <c r="E749" s="246"/>
      <c r="F749" s="198">
        <f t="shared" si="67"/>
        <v>0</v>
      </c>
    </row>
    <row r="750" spans="1:6" ht="17.149999999999999" customHeight="1">
      <c r="A750" s="264">
        <f>+A748+1</f>
        <v>460</v>
      </c>
      <c r="B750" s="233" t="s">
        <v>915</v>
      </c>
      <c r="C750" s="204" t="s">
        <v>3</v>
      </c>
      <c r="D750" s="254">
        <v>1600</v>
      </c>
      <c r="E750" s="246"/>
      <c r="F750" s="198">
        <f t="shared" si="67"/>
        <v>0</v>
      </c>
    </row>
    <row r="751" spans="1:6" ht="17.149999999999999" customHeight="1">
      <c r="A751" s="265"/>
      <c r="B751" s="233"/>
      <c r="C751" s="206"/>
      <c r="D751" s="254"/>
      <c r="E751" s="246"/>
      <c r="F751" s="198">
        <f t="shared" si="67"/>
        <v>0</v>
      </c>
    </row>
    <row r="752" spans="1:6" ht="17.149999999999999" customHeight="1">
      <c r="A752" s="264"/>
      <c r="B752" s="233" t="s">
        <v>283</v>
      </c>
      <c r="C752" s="206"/>
      <c r="D752" s="254">
        <v>0</v>
      </c>
      <c r="E752" s="246"/>
      <c r="F752" s="198">
        <f t="shared" si="67"/>
        <v>0</v>
      </c>
    </row>
    <row r="753" spans="1:6" ht="17.149999999999999" customHeight="1">
      <c r="A753" s="264">
        <f>+A750+1</f>
        <v>461</v>
      </c>
      <c r="B753" s="234" t="s">
        <v>736</v>
      </c>
      <c r="C753" s="204" t="s">
        <v>1</v>
      </c>
      <c r="D753" s="254">
        <v>80</v>
      </c>
      <c r="E753" s="246"/>
      <c r="F753" s="198">
        <f t="shared" si="67"/>
        <v>0</v>
      </c>
    </row>
    <row r="754" spans="1:6" ht="17.149999999999999" customHeight="1">
      <c r="A754" s="264">
        <f>+A753+1</f>
        <v>462</v>
      </c>
      <c r="B754" s="234" t="s">
        <v>737</v>
      </c>
      <c r="C754" s="204" t="s">
        <v>1</v>
      </c>
      <c r="D754" s="254">
        <v>40</v>
      </c>
      <c r="E754" s="246"/>
      <c r="F754" s="198">
        <f t="shared" si="67"/>
        <v>0</v>
      </c>
    </row>
    <row r="755" spans="1:6" ht="17.149999999999999" customHeight="1">
      <c r="A755" s="265"/>
      <c r="B755" s="233"/>
      <c r="C755" s="206"/>
      <c r="D755" s="254"/>
      <c r="E755" s="246"/>
      <c r="F755" s="198">
        <f t="shared" si="67"/>
        <v>0</v>
      </c>
    </row>
    <row r="756" spans="1:6" ht="17.149999999999999" customHeight="1">
      <c r="A756" s="264"/>
      <c r="B756" s="233" t="s">
        <v>738</v>
      </c>
      <c r="C756" s="206"/>
      <c r="D756" s="254">
        <v>0</v>
      </c>
      <c r="E756" s="246"/>
      <c r="F756" s="198">
        <f t="shared" si="67"/>
        <v>0</v>
      </c>
    </row>
    <row r="757" spans="1:6" ht="17.149999999999999" customHeight="1">
      <c r="A757" s="265">
        <f>+A754+1</f>
        <v>463</v>
      </c>
      <c r="B757" s="234" t="s">
        <v>733</v>
      </c>
      <c r="C757" s="204" t="s">
        <v>1</v>
      </c>
      <c r="D757" s="254">
        <v>6</v>
      </c>
      <c r="E757" s="246"/>
      <c r="F757" s="198">
        <f t="shared" si="67"/>
        <v>0</v>
      </c>
    </row>
    <row r="758" spans="1:6" ht="17.149999999999999" customHeight="1">
      <c r="A758" s="265">
        <f>+A757+1</f>
        <v>464</v>
      </c>
      <c r="B758" s="234" t="s">
        <v>734</v>
      </c>
      <c r="C758" s="204" t="s">
        <v>1</v>
      </c>
      <c r="D758" s="254">
        <v>6</v>
      </c>
      <c r="E758" s="246"/>
      <c r="F758" s="198">
        <f t="shared" si="67"/>
        <v>0</v>
      </c>
    </row>
    <row r="759" spans="1:6" ht="17.149999999999999" customHeight="1">
      <c r="A759" s="265">
        <f>+A758+1</f>
        <v>465</v>
      </c>
      <c r="B759" s="234" t="s">
        <v>732</v>
      </c>
      <c r="C759" s="204" t="s">
        <v>1</v>
      </c>
      <c r="D759" s="254">
        <v>30</v>
      </c>
      <c r="E759" s="246"/>
      <c r="F759" s="198">
        <f t="shared" si="67"/>
        <v>0</v>
      </c>
    </row>
    <row r="760" spans="1:6" ht="17.149999999999999" customHeight="1">
      <c r="A760" s="265">
        <f t="shared" ref="A760" si="71">+A759+1</f>
        <v>466</v>
      </c>
      <c r="B760" s="234" t="s">
        <v>731</v>
      </c>
      <c r="C760" s="204" t="s">
        <v>1</v>
      </c>
      <c r="D760" s="254">
        <v>40</v>
      </c>
      <c r="E760" s="246"/>
      <c r="F760" s="198">
        <f t="shared" si="67"/>
        <v>0</v>
      </c>
    </row>
    <row r="761" spans="1:6" ht="17.149999999999999" customHeight="1">
      <c r="A761" s="265"/>
      <c r="B761" s="236"/>
      <c r="C761" s="206"/>
      <c r="D761" s="254"/>
      <c r="E761" s="246"/>
      <c r="F761" s="198">
        <f t="shared" si="67"/>
        <v>0</v>
      </c>
    </row>
    <row r="762" spans="1:6" ht="17.149999999999999" customHeight="1">
      <c r="A762" s="264"/>
      <c r="B762" s="233" t="s">
        <v>916</v>
      </c>
      <c r="C762" s="206"/>
      <c r="D762" s="254">
        <v>0</v>
      </c>
      <c r="E762" s="246"/>
      <c r="F762" s="198">
        <f t="shared" si="67"/>
        <v>0</v>
      </c>
    </row>
    <row r="763" spans="1:6" ht="17.149999999999999" customHeight="1">
      <c r="A763" s="265">
        <f>+A760+1</f>
        <v>467</v>
      </c>
      <c r="B763" s="234" t="s">
        <v>733</v>
      </c>
      <c r="C763" s="204" t="s">
        <v>1</v>
      </c>
      <c r="D763" s="254">
        <v>5</v>
      </c>
      <c r="E763" s="246"/>
      <c r="F763" s="198">
        <f t="shared" si="67"/>
        <v>0</v>
      </c>
    </row>
    <row r="764" spans="1:6" ht="17.149999999999999" customHeight="1">
      <c r="A764" s="265">
        <f>+A763+1</f>
        <v>468</v>
      </c>
      <c r="B764" s="234" t="s">
        <v>734</v>
      </c>
      <c r="C764" s="204" t="s">
        <v>1</v>
      </c>
      <c r="D764" s="254">
        <v>5</v>
      </c>
      <c r="E764" s="246"/>
      <c r="F764" s="198">
        <f t="shared" si="67"/>
        <v>0</v>
      </c>
    </row>
    <row r="765" spans="1:6" ht="17.149999999999999" customHeight="1">
      <c r="A765" s="265">
        <f>+A764+1</f>
        <v>469</v>
      </c>
      <c r="B765" s="234" t="s">
        <v>732</v>
      </c>
      <c r="C765" s="204" t="s">
        <v>1</v>
      </c>
      <c r="D765" s="254">
        <v>20</v>
      </c>
      <c r="E765" s="246"/>
      <c r="F765" s="198">
        <f t="shared" si="67"/>
        <v>0</v>
      </c>
    </row>
    <row r="766" spans="1:6" ht="17.149999999999999" customHeight="1">
      <c r="A766" s="265">
        <f>+A765+1</f>
        <v>470</v>
      </c>
      <c r="B766" s="234" t="s">
        <v>731</v>
      </c>
      <c r="C766" s="204" t="s">
        <v>1</v>
      </c>
      <c r="D766" s="254">
        <v>80</v>
      </c>
      <c r="E766" s="246"/>
      <c r="F766" s="198">
        <f t="shared" si="67"/>
        <v>0</v>
      </c>
    </row>
    <row r="767" spans="1:6" ht="17.149999999999999" customHeight="1">
      <c r="A767" s="265"/>
      <c r="B767" s="236"/>
      <c r="C767" s="206"/>
      <c r="D767" s="254"/>
      <c r="E767" s="246"/>
      <c r="F767" s="198">
        <f t="shared" si="67"/>
        <v>0</v>
      </c>
    </row>
    <row r="768" spans="1:6" ht="17.149999999999999" customHeight="1">
      <c r="A768" s="265">
        <f>+A766+1</f>
        <v>471</v>
      </c>
      <c r="B768" s="233" t="s">
        <v>735</v>
      </c>
      <c r="C768" s="206" t="s">
        <v>3</v>
      </c>
      <c r="D768" s="254">
        <v>30</v>
      </c>
      <c r="E768" s="246"/>
      <c r="F768" s="198">
        <f t="shared" si="67"/>
        <v>0</v>
      </c>
    </row>
    <row r="769" spans="1:6" ht="17.149999999999999" customHeight="1">
      <c r="A769" s="265"/>
      <c r="B769" s="233"/>
      <c r="C769" s="206"/>
      <c r="D769" s="254"/>
      <c r="E769" s="246"/>
      <c r="F769" s="198">
        <f t="shared" si="67"/>
        <v>0</v>
      </c>
    </row>
    <row r="770" spans="1:6" ht="17.149999999999999" customHeight="1">
      <c r="A770" s="264">
        <f>+A768+1</f>
        <v>472</v>
      </c>
      <c r="B770" s="233" t="s">
        <v>298</v>
      </c>
      <c r="C770" s="204" t="s">
        <v>1</v>
      </c>
      <c r="D770" s="254">
        <v>11</v>
      </c>
      <c r="E770" s="246"/>
      <c r="F770" s="198">
        <f t="shared" si="67"/>
        <v>0</v>
      </c>
    </row>
    <row r="771" spans="1:6" ht="17.149999999999999" customHeight="1">
      <c r="A771" s="265"/>
      <c r="B771" s="236"/>
      <c r="C771" s="206"/>
      <c r="D771" s="254"/>
      <c r="E771" s="244"/>
      <c r="F771" s="198">
        <f t="shared" si="67"/>
        <v>0</v>
      </c>
    </row>
    <row r="772" spans="1:6" ht="17.149999999999999" customHeight="1" thickBot="1">
      <c r="A772" s="265">
        <f>+A770+1</f>
        <v>473</v>
      </c>
      <c r="B772" s="233" t="s">
        <v>668</v>
      </c>
      <c r="C772" s="206" t="s">
        <v>3</v>
      </c>
      <c r="D772" s="254">
        <v>125</v>
      </c>
      <c r="E772" s="246"/>
      <c r="F772" s="198">
        <f t="shared" si="67"/>
        <v>0</v>
      </c>
    </row>
    <row r="773" spans="1:6" ht="17.149999999999999" customHeight="1" thickBot="1">
      <c r="A773" s="271" t="s">
        <v>603</v>
      </c>
      <c r="B773" s="272"/>
      <c r="C773" s="272"/>
      <c r="D773" s="272"/>
      <c r="E773" s="272"/>
      <c r="F773" s="255">
        <f>SUM(F8:F772)</f>
        <v>0</v>
      </c>
    </row>
    <row r="774" spans="1:6" ht="17.149999999999999" customHeight="1" thickBot="1">
      <c r="A774" s="271" t="s">
        <v>604</v>
      </c>
      <c r="B774" s="272"/>
      <c r="C774" s="272"/>
      <c r="D774" s="272"/>
      <c r="E774" s="272"/>
      <c r="F774" s="255">
        <f>F773*1.2</f>
        <v>0</v>
      </c>
    </row>
  </sheetData>
  <mergeCells count="10">
    <mergeCell ref="A773:E773"/>
    <mergeCell ref="A774:E774"/>
    <mergeCell ref="A4:A6"/>
    <mergeCell ref="A2:F2"/>
    <mergeCell ref="A3:F3"/>
    <mergeCell ref="E5:E6"/>
    <mergeCell ref="F4:F6"/>
    <mergeCell ref="D4:D6"/>
    <mergeCell ref="C4:C6"/>
    <mergeCell ref="B4:B6"/>
  </mergeCells>
  <phoneticPr fontId="49" type="noConversion"/>
  <printOptions horizontalCentered="1"/>
  <pageMargins left="0.23622047244094491" right="0.19685039370078741" top="0.27559055118110237" bottom="0.31496062992125984" header="0.19685039370078741" footer="0.15748031496062992"/>
  <pageSetup paperSize="8" firstPageNumber="2" fitToHeight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67"/>
  <sheetViews>
    <sheetView showGridLines="0" showZeros="0" view="pageBreakPreview" topLeftCell="A229" zoomScale="50" zoomScaleNormal="55" zoomScaleSheetLayoutView="50" workbookViewId="0">
      <selection activeCell="E259" sqref="E259"/>
    </sheetView>
  </sheetViews>
  <sheetFormatPr baseColWidth="10" defaultRowHeight="17.149999999999999" customHeight="1"/>
  <cols>
    <col min="1" max="1" width="11.5" style="158" customWidth="1"/>
    <col min="2" max="2" width="80.625" style="110" customWidth="1"/>
    <col min="3" max="3" width="8.5" style="109" customWidth="1"/>
    <col min="4" max="4" width="16.875" style="159" customWidth="1"/>
    <col min="5" max="5" width="18.125" style="159" customWidth="1"/>
    <col min="6" max="6" width="18.875" style="159" customWidth="1"/>
    <col min="7" max="7" width="18.375" style="159" customWidth="1"/>
    <col min="8" max="8" width="17.5" style="159" customWidth="1"/>
    <col min="9" max="9" width="16" style="159" customWidth="1"/>
    <col min="10" max="10" width="16.5" style="159" customWidth="1"/>
    <col min="11" max="11" width="16" style="159" customWidth="1"/>
    <col min="12" max="12" width="20.5" style="159" customWidth="1"/>
    <col min="13" max="13" width="17" style="159" customWidth="1"/>
    <col min="14" max="14" width="17" style="160" customWidth="1"/>
    <col min="15" max="15" width="20.875" style="105" customWidth="1"/>
    <col min="16" max="16" width="23.125" style="95" customWidth="1"/>
    <col min="17" max="17" width="11.5" style="110"/>
    <col min="18" max="18" width="29.125" style="110" customWidth="1"/>
    <col min="19" max="19" width="14.625" style="110" bestFit="1" customWidth="1"/>
    <col min="20" max="256" width="11.5" style="110"/>
    <col min="257" max="257" width="8.375" style="110" customWidth="1"/>
    <col min="258" max="258" width="101.875" style="110" bestFit="1" customWidth="1"/>
    <col min="259" max="259" width="4.5" style="110" bestFit="1" customWidth="1"/>
    <col min="260" max="260" width="15.375" style="110" customWidth="1"/>
    <col min="261" max="261" width="13.5" style="110" customWidth="1"/>
    <col min="262" max="262" width="17.5" style="110" customWidth="1"/>
    <col min="263" max="264" width="19.875" style="110" customWidth="1"/>
    <col min="265" max="265" width="12.375" style="110" customWidth="1"/>
    <col min="266" max="268" width="16" style="110" customWidth="1"/>
    <col min="269" max="270" width="17.375" style="110" customWidth="1"/>
    <col min="271" max="271" width="28.125" style="110" customWidth="1"/>
    <col min="272" max="272" width="14.625" style="110" bestFit="1" customWidth="1"/>
    <col min="273" max="273" width="11.5" style="110"/>
    <col min="274" max="274" width="29.125" style="110" customWidth="1"/>
    <col min="275" max="275" width="14.625" style="110" bestFit="1" customWidth="1"/>
    <col min="276" max="512" width="11.5" style="110"/>
    <col min="513" max="513" width="8.375" style="110" customWidth="1"/>
    <col min="514" max="514" width="101.875" style="110" bestFit="1" customWidth="1"/>
    <col min="515" max="515" width="4.5" style="110" bestFit="1" customWidth="1"/>
    <col min="516" max="516" width="15.375" style="110" customWidth="1"/>
    <col min="517" max="517" width="13.5" style="110" customWidth="1"/>
    <col min="518" max="518" width="17.5" style="110" customWidth="1"/>
    <col min="519" max="520" width="19.875" style="110" customWidth="1"/>
    <col min="521" max="521" width="12.375" style="110" customWidth="1"/>
    <col min="522" max="524" width="16" style="110" customWidth="1"/>
    <col min="525" max="526" width="17.375" style="110" customWidth="1"/>
    <col min="527" max="527" width="28.125" style="110" customWidth="1"/>
    <col min="528" max="528" width="14.625" style="110" bestFit="1" customWidth="1"/>
    <col min="529" max="529" width="11.5" style="110"/>
    <col min="530" max="530" width="29.125" style="110" customWidth="1"/>
    <col min="531" max="531" width="14.625" style="110" bestFit="1" customWidth="1"/>
    <col min="532" max="768" width="11.5" style="110"/>
    <col min="769" max="769" width="8.375" style="110" customWidth="1"/>
    <col min="770" max="770" width="101.875" style="110" bestFit="1" customWidth="1"/>
    <col min="771" max="771" width="4.5" style="110" bestFit="1" customWidth="1"/>
    <col min="772" max="772" width="15.375" style="110" customWidth="1"/>
    <col min="773" max="773" width="13.5" style="110" customWidth="1"/>
    <col min="774" max="774" width="17.5" style="110" customWidth="1"/>
    <col min="775" max="776" width="19.875" style="110" customWidth="1"/>
    <col min="777" max="777" width="12.375" style="110" customWidth="1"/>
    <col min="778" max="780" width="16" style="110" customWidth="1"/>
    <col min="781" max="782" width="17.375" style="110" customWidth="1"/>
    <col min="783" max="783" width="28.125" style="110" customWidth="1"/>
    <col min="784" max="784" width="14.625" style="110" bestFit="1" customWidth="1"/>
    <col min="785" max="785" width="11.5" style="110"/>
    <col min="786" max="786" width="29.125" style="110" customWidth="1"/>
    <col min="787" max="787" width="14.625" style="110" bestFit="1" customWidth="1"/>
    <col min="788" max="1024" width="11.5" style="110"/>
    <col min="1025" max="1025" width="8.375" style="110" customWidth="1"/>
    <col min="1026" max="1026" width="101.875" style="110" bestFit="1" customWidth="1"/>
    <col min="1027" max="1027" width="4.5" style="110" bestFit="1" customWidth="1"/>
    <col min="1028" max="1028" width="15.375" style="110" customWidth="1"/>
    <col min="1029" max="1029" width="13.5" style="110" customWidth="1"/>
    <col min="1030" max="1030" width="17.5" style="110" customWidth="1"/>
    <col min="1031" max="1032" width="19.875" style="110" customWidth="1"/>
    <col min="1033" max="1033" width="12.375" style="110" customWidth="1"/>
    <col min="1034" max="1036" width="16" style="110" customWidth="1"/>
    <col min="1037" max="1038" width="17.375" style="110" customWidth="1"/>
    <col min="1039" max="1039" width="28.125" style="110" customWidth="1"/>
    <col min="1040" max="1040" width="14.625" style="110" bestFit="1" customWidth="1"/>
    <col min="1041" max="1041" width="11.5" style="110"/>
    <col min="1042" max="1042" width="29.125" style="110" customWidth="1"/>
    <col min="1043" max="1043" width="14.625" style="110" bestFit="1" customWidth="1"/>
    <col min="1044" max="1280" width="11.5" style="110"/>
    <col min="1281" max="1281" width="8.375" style="110" customWidth="1"/>
    <col min="1282" max="1282" width="101.875" style="110" bestFit="1" customWidth="1"/>
    <col min="1283" max="1283" width="4.5" style="110" bestFit="1" customWidth="1"/>
    <col min="1284" max="1284" width="15.375" style="110" customWidth="1"/>
    <col min="1285" max="1285" width="13.5" style="110" customWidth="1"/>
    <col min="1286" max="1286" width="17.5" style="110" customWidth="1"/>
    <col min="1287" max="1288" width="19.875" style="110" customWidth="1"/>
    <col min="1289" max="1289" width="12.375" style="110" customWidth="1"/>
    <col min="1290" max="1292" width="16" style="110" customWidth="1"/>
    <col min="1293" max="1294" width="17.375" style="110" customWidth="1"/>
    <col min="1295" max="1295" width="28.125" style="110" customWidth="1"/>
    <col min="1296" max="1296" width="14.625" style="110" bestFit="1" customWidth="1"/>
    <col min="1297" max="1297" width="11.5" style="110"/>
    <col min="1298" max="1298" width="29.125" style="110" customWidth="1"/>
    <col min="1299" max="1299" width="14.625" style="110" bestFit="1" customWidth="1"/>
    <col min="1300" max="1536" width="11.5" style="110"/>
    <col min="1537" max="1537" width="8.375" style="110" customWidth="1"/>
    <col min="1538" max="1538" width="101.875" style="110" bestFit="1" customWidth="1"/>
    <col min="1539" max="1539" width="4.5" style="110" bestFit="1" customWidth="1"/>
    <col min="1540" max="1540" width="15.375" style="110" customWidth="1"/>
    <col min="1541" max="1541" width="13.5" style="110" customWidth="1"/>
    <col min="1542" max="1542" width="17.5" style="110" customWidth="1"/>
    <col min="1543" max="1544" width="19.875" style="110" customWidth="1"/>
    <col min="1545" max="1545" width="12.375" style="110" customWidth="1"/>
    <col min="1546" max="1548" width="16" style="110" customWidth="1"/>
    <col min="1549" max="1550" width="17.375" style="110" customWidth="1"/>
    <col min="1551" max="1551" width="28.125" style="110" customWidth="1"/>
    <col min="1552" max="1552" width="14.625" style="110" bestFit="1" customWidth="1"/>
    <col min="1553" max="1553" width="11.5" style="110"/>
    <col min="1554" max="1554" width="29.125" style="110" customWidth="1"/>
    <col min="1555" max="1555" width="14.625" style="110" bestFit="1" customWidth="1"/>
    <col min="1556" max="1792" width="11.5" style="110"/>
    <col min="1793" max="1793" width="8.375" style="110" customWidth="1"/>
    <col min="1794" max="1794" width="101.875" style="110" bestFit="1" customWidth="1"/>
    <col min="1795" max="1795" width="4.5" style="110" bestFit="1" customWidth="1"/>
    <col min="1796" max="1796" width="15.375" style="110" customWidth="1"/>
    <col min="1797" max="1797" width="13.5" style="110" customWidth="1"/>
    <col min="1798" max="1798" width="17.5" style="110" customWidth="1"/>
    <col min="1799" max="1800" width="19.875" style="110" customWidth="1"/>
    <col min="1801" max="1801" width="12.375" style="110" customWidth="1"/>
    <col min="1802" max="1804" width="16" style="110" customWidth="1"/>
    <col min="1805" max="1806" width="17.375" style="110" customWidth="1"/>
    <col min="1807" max="1807" width="28.125" style="110" customWidth="1"/>
    <col min="1808" max="1808" width="14.625" style="110" bestFit="1" customWidth="1"/>
    <col min="1809" max="1809" width="11.5" style="110"/>
    <col min="1810" max="1810" width="29.125" style="110" customWidth="1"/>
    <col min="1811" max="1811" width="14.625" style="110" bestFit="1" customWidth="1"/>
    <col min="1812" max="2048" width="11.5" style="110"/>
    <col min="2049" max="2049" width="8.375" style="110" customWidth="1"/>
    <col min="2050" max="2050" width="101.875" style="110" bestFit="1" customWidth="1"/>
    <col min="2051" max="2051" width="4.5" style="110" bestFit="1" customWidth="1"/>
    <col min="2052" max="2052" width="15.375" style="110" customWidth="1"/>
    <col min="2053" max="2053" width="13.5" style="110" customWidth="1"/>
    <col min="2054" max="2054" width="17.5" style="110" customWidth="1"/>
    <col min="2055" max="2056" width="19.875" style="110" customWidth="1"/>
    <col min="2057" max="2057" width="12.375" style="110" customWidth="1"/>
    <col min="2058" max="2060" width="16" style="110" customWidth="1"/>
    <col min="2061" max="2062" width="17.375" style="110" customWidth="1"/>
    <col min="2063" max="2063" width="28.125" style="110" customWidth="1"/>
    <col min="2064" max="2064" width="14.625" style="110" bestFit="1" customWidth="1"/>
    <col min="2065" max="2065" width="11.5" style="110"/>
    <col min="2066" max="2066" width="29.125" style="110" customWidth="1"/>
    <col min="2067" max="2067" width="14.625" style="110" bestFit="1" customWidth="1"/>
    <col min="2068" max="2304" width="11.5" style="110"/>
    <col min="2305" max="2305" width="8.375" style="110" customWidth="1"/>
    <col min="2306" max="2306" width="101.875" style="110" bestFit="1" customWidth="1"/>
    <col min="2307" max="2307" width="4.5" style="110" bestFit="1" customWidth="1"/>
    <col min="2308" max="2308" width="15.375" style="110" customWidth="1"/>
    <col min="2309" max="2309" width="13.5" style="110" customWidth="1"/>
    <col min="2310" max="2310" width="17.5" style="110" customWidth="1"/>
    <col min="2311" max="2312" width="19.875" style="110" customWidth="1"/>
    <col min="2313" max="2313" width="12.375" style="110" customWidth="1"/>
    <col min="2314" max="2316" width="16" style="110" customWidth="1"/>
    <col min="2317" max="2318" width="17.375" style="110" customWidth="1"/>
    <col min="2319" max="2319" width="28.125" style="110" customWidth="1"/>
    <col min="2320" max="2320" width="14.625" style="110" bestFit="1" customWidth="1"/>
    <col min="2321" max="2321" width="11.5" style="110"/>
    <col min="2322" max="2322" width="29.125" style="110" customWidth="1"/>
    <col min="2323" max="2323" width="14.625" style="110" bestFit="1" customWidth="1"/>
    <col min="2324" max="2560" width="11.5" style="110"/>
    <col min="2561" max="2561" width="8.375" style="110" customWidth="1"/>
    <col min="2562" max="2562" width="101.875" style="110" bestFit="1" customWidth="1"/>
    <col min="2563" max="2563" width="4.5" style="110" bestFit="1" customWidth="1"/>
    <col min="2564" max="2564" width="15.375" style="110" customWidth="1"/>
    <col min="2565" max="2565" width="13.5" style="110" customWidth="1"/>
    <col min="2566" max="2566" width="17.5" style="110" customWidth="1"/>
    <col min="2567" max="2568" width="19.875" style="110" customWidth="1"/>
    <col min="2569" max="2569" width="12.375" style="110" customWidth="1"/>
    <col min="2570" max="2572" width="16" style="110" customWidth="1"/>
    <col min="2573" max="2574" width="17.375" style="110" customWidth="1"/>
    <col min="2575" max="2575" width="28.125" style="110" customWidth="1"/>
    <col min="2576" max="2576" width="14.625" style="110" bestFit="1" customWidth="1"/>
    <col min="2577" max="2577" width="11.5" style="110"/>
    <col min="2578" max="2578" width="29.125" style="110" customWidth="1"/>
    <col min="2579" max="2579" width="14.625" style="110" bestFit="1" customWidth="1"/>
    <col min="2580" max="2816" width="11.5" style="110"/>
    <col min="2817" max="2817" width="8.375" style="110" customWidth="1"/>
    <col min="2818" max="2818" width="101.875" style="110" bestFit="1" customWidth="1"/>
    <col min="2819" max="2819" width="4.5" style="110" bestFit="1" customWidth="1"/>
    <col min="2820" max="2820" width="15.375" style="110" customWidth="1"/>
    <col min="2821" max="2821" width="13.5" style="110" customWidth="1"/>
    <col min="2822" max="2822" width="17.5" style="110" customWidth="1"/>
    <col min="2823" max="2824" width="19.875" style="110" customWidth="1"/>
    <col min="2825" max="2825" width="12.375" style="110" customWidth="1"/>
    <col min="2826" max="2828" width="16" style="110" customWidth="1"/>
    <col min="2829" max="2830" width="17.375" style="110" customWidth="1"/>
    <col min="2831" max="2831" width="28.125" style="110" customWidth="1"/>
    <col min="2832" max="2832" width="14.625" style="110" bestFit="1" customWidth="1"/>
    <col min="2833" max="2833" width="11.5" style="110"/>
    <col min="2834" max="2834" width="29.125" style="110" customWidth="1"/>
    <col min="2835" max="2835" width="14.625" style="110" bestFit="1" customWidth="1"/>
    <col min="2836" max="3072" width="11.5" style="110"/>
    <col min="3073" max="3073" width="8.375" style="110" customWidth="1"/>
    <col min="3074" max="3074" width="101.875" style="110" bestFit="1" customWidth="1"/>
    <col min="3075" max="3075" width="4.5" style="110" bestFit="1" customWidth="1"/>
    <col min="3076" max="3076" width="15.375" style="110" customWidth="1"/>
    <col min="3077" max="3077" width="13.5" style="110" customWidth="1"/>
    <col min="3078" max="3078" width="17.5" style="110" customWidth="1"/>
    <col min="3079" max="3080" width="19.875" style="110" customWidth="1"/>
    <col min="3081" max="3081" width="12.375" style="110" customWidth="1"/>
    <col min="3082" max="3084" width="16" style="110" customWidth="1"/>
    <col min="3085" max="3086" width="17.375" style="110" customWidth="1"/>
    <col min="3087" max="3087" width="28.125" style="110" customWidth="1"/>
    <col min="3088" max="3088" width="14.625" style="110" bestFit="1" customWidth="1"/>
    <col min="3089" max="3089" width="11.5" style="110"/>
    <col min="3090" max="3090" width="29.125" style="110" customWidth="1"/>
    <col min="3091" max="3091" width="14.625" style="110" bestFit="1" customWidth="1"/>
    <col min="3092" max="3328" width="11.5" style="110"/>
    <col min="3329" max="3329" width="8.375" style="110" customWidth="1"/>
    <col min="3330" max="3330" width="101.875" style="110" bestFit="1" customWidth="1"/>
    <col min="3331" max="3331" width="4.5" style="110" bestFit="1" customWidth="1"/>
    <col min="3332" max="3332" width="15.375" style="110" customWidth="1"/>
    <col min="3333" max="3333" width="13.5" style="110" customWidth="1"/>
    <col min="3334" max="3334" width="17.5" style="110" customWidth="1"/>
    <col min="3335" max="3336" width="19.875" style="110" customWidth="1"/>
    <col min="3337" max="3337" width="12.375" style="110" customWidth="1"/>
    <col min="3338" max="3340" width="16" style="110" customWidth="1"/>
    <col min="3341" max="3342" width="17.375" style="110" customWidth="1"/>
    <col min="3343" max="3343" width="28.125" style="110" customWidth="1"/>
    <col min="3344" max="3344" width="14.625" style="110" bestFit="1" customWidth="1"/>
    <col min="3345" max="3345" width="11.5" style="110"/>
    <col min="3346" max="3346" width="29.125" style="110" customWidth="1"/>
    <col min="3347" max="3347" width="14.625" style="110" bestFit="1" customWidth="1"/>
    <col min="3348" max="3584" width="11.5" style="110"/>
    <col min="3585" max="3585" width="8.375" style="110" customWidth="1"/>
    <col min="3586" max="3586" width="101.875" style="110" bestFit="1" customWidth="1"/>
    <col min="3587" max="3587" width="4.5" style="110" bestFit="1" customWidth="1"/>
    <col min="3588" max="3588" width="15.375" style="110" customWidth="1"/>
    <col min="3589" max="3589" width="13.5" style="110" customWidth="1"/>
    <col min="3590" max="3590" width="17.5" style="110" customWidth="1"/>
    <col min="3591" max="3592" width="19.875" style="110" customWidth="1"/>
    <col min="3593" max="3593" width="12.375" style="110" customWidth="1"/>
    <col min="3594" max="3596" width="16" style="110" customWidth="1"/>
    <col min="3597" max="3598" width="17.375" style="110" customWidth="1"/>
    <col min="3599" max="3599" width="28.125" style="110" customWidth="1"/>
    <col min="3600" max="3600" width="14.625" style="110" bestFit="1" customWidth="1"/>
    <col min="3601" max="3601" width="11.5" style="110"/>
    <col min="3602" max="3602" width="29.125" style="110" customWidth="1"/>
    <col min="3603" max="3603" width="14.625" style="110" bestFit="1" customWidth="1"/>
    <col min="3604" max="3840" width="11.5" style="110"/>
    <col min="3841" max="3841" width="8.375" style="110" customWidth="1"/>
    <col min="3842" max="3842" width="101.875" style="110" bestFit="1" customWidth="1"/>
    <col min="3843" max="3843" width="4.5" style="110" bestFit="1" customWidth="1"/>
    <col min="3844" max="3844" width="15.375" style="110" customWidth="1"/>
    <col min="3845" max="3845" width="13.5" style="110" customWidth="1"/>
    <col min="3846" max="3846" width="17.5" style="110" customWidth="1"/>
    <col min="3847" max="3848" width="19.875" style="110" customWidth="1"/>
    <col min="3849" max="3849" width="12.375" style="110" customWidth="1"/>
    <col min="3850" max="3852" width="16" style="110" customWidth="1"/>
    <col min="3853" max="3854" width="17.375" style="110" customWidth="1"/>
    <col min="3855" max="3855" width="28.125" style="110" customWidth="1"/>
    <col min="3856" max="3856" width="14.625" style="110" bestFit="1" customWidth="1"/>
    <col min="3857" max="3857" width="11.5" style="110"/>
    <col min="3858" max="3858" width="29.125" style="110" customWidth="1"/>
    <col min="3859" max="3859" width="14.625" style="110" bestFit="1" customWidth="1"/>
    <col min="3860" max="4096" width="11.5" style="110"/>
    <col min="4097" max="4097" width="8.375" style="110" customWidth="1"/>
    <col min="4098" max="4098" width="101.875" style="110" bestFit="1" customWidth="1"/>
    <col min="4099" max="4099" width="4.5" style="110" bestFit="1" customWidth="1"/>
    <col min="4100" max="4100" width="15.375" style="110" customWidth="1"/>
    <col min="4101" max="4101" width="13.5" style="110" customWidth="1"/>
    <col min="4102" max="4102" width="17.5" style="110" customWidth="1"/>
    <col min="4103" max="4104" width="19.875" style="110" customWidth="1"/>
    <col min="4105" max="4105" width="12.375" style="110" customWidth="1"/>
    <col min="4106" max="4108" width="16" style="110" customWidth="1"/>
    <col min="4109" max="4110" width="17.375" style="110" customWidth="1"/>
    <col min="4111" max="4111" width="28.125" style="110" customWidth="1"/>
    <col min="4112" max="4112" width="14.625" style="110" bestFit="1" customWidth="1"/>
    <col min="4113" max="4113" width="11.5" style="110"/>
    <col min="4114" max="4114" width="29.125" style="110" customWidth="1"/>
    <col min="4115" max="4115" width="14.625" style="110" bestFit="1" customWidth="1"/>
    <col min="4116" max="4352" width="11.5" style="110"/>
    <col min="4353" max="4353" width="8.375" style="110" customWidth="1"/>
    <col min="4354" max="4354" width="101.875" style="110" bestFit="1" customWidth="1"/>
    <col min="4355" max="4355" width="4.5" style="110" bestFit="1" customWidth="1"/>
    <col min="4356" max="4356" width="15.375" style="110" customWidth="1"/>
    <col min="4357" max="4357" width="13.5" style="110" customWidth="1"/>
    <col min="4358" max="4358" width="17.5" style="110" customWidth="1"/>
    <col min="4359" max="4360" width="19.875" style="110" customWidth="1"/>
    <col min="4361" max="4361" width="12.375" style="110" customWidth="1"/>
    <col min="4362" max="4364" width="16" style="110" customWidth="1"/>
    <col min="4365" max="4366" width="17.375" style="110" customWidth="1"/>
    <col min="4367" max="4367" width="28.125" style="110" customWidth="1"/>
    <col min="4368" max="4368" width="14.625" style="110" bestFit="1" customWidth="1"/>
    <col min="4369" max="4369" width="11.5" style="110"/>
    <col min="4370" max="4370" width="29.125" style="110" customWidth="1"/>
    <col min="4371" max="4371" width="14.625" style="110" bestFit="1" customWidth="1"/>
    <col min="4372" max="4608" width="11.5" style="110"/>
    <col min="4609" max="4609" width="8.375" style="110" customWidth="1"/>
    <col min="4610" max="4610" width="101.875" style="110" bestFit="1" customWidth="1"/>
    <col min="4611" max="4611" width="4.5" style="110" bestFit="1" customWidth="1"/>
    <col min="4612" max="4612" width="15.375" style="110" customWidth="1"/>
    <col min="4613" max="4613" width="13.5" style="110" customWidth="1"/>
    <col min="4614" max="4614" width="17.5" style="110" customWidth="1"/>
    <col min="4615" max="4616" width="19.875" style="110" customWidth="1"/>
    <col min="4617" max="4617" width="12.375" style="110" customWidth="1"/>
    <col min="4618" max="4620" width="16" style="110" customWidth="1"/>
    <col min="4621" max="4622" width="17.375" style="110" customWidth="1"/>
    <col min="4623" max="4623" width="28.125" style="110" customWidth="1"/>
    <col min="4624" max="4624" width="14.625" style="110" bestFit="1" customWidth="1"/>
    <col min="4625" max="4625" width="11.5" style="110"/>
    <col min="4626" max="4626" width="29.125" style="110" customWidth="1"/>
    <col min="4627" max="4627" width="14.625" style="110" bestFit="1" customWidth="1"/>
    <col min="4628" max="4864" width="11.5" style="110"/>
    <col min="4865" max="4865" width="8.375" style="110" customWidth="1"/>
    <col min="4866" max="4866" width="101.875" style="110" bestFit="1" customWidth="1"/>
    <col min="4867" max="4867" width="4.5" style="110" bestFit="1" customWidth="1"/>
    <col min="4868" max="4868" width="15.375" style="110" customWidth="1"/>
    <col min="4869" max="4869" width="13.5" style="110" customWidth="1"/>
    <col min="4870" max="4870" width="17.5" style="110" customWidth="1"/>
    <col min="4871" max="4872" width="19.875" style="110" customWidth="1"/>
    <col min="4873" max="4873" width="12.375" style="110" customWidth="1"/>
    <col min="4874" max="4876" width="16" style="110" customWidth="1"/>
    <col min="4877" max="4878" width="17.375" style="110" customWidth="1"/>
    <col min="4879" max="4879" width="28.125" style="110" customWidth="1"/>
    <col min="4880" max="4880" width="14.625" style="110" bestFit="1" customWidth="1"/>
    <col min="4881" max="4881" width="11.5" style="110"/>
    <col min="4882" max="4882" width="29.125" style="110" customWidth="1"/>
    <col min="4883" max="4883" width="14.625" style="110" bestFit="1" customWidth="1"/>
    <col min="4884" max="5120" width="11.5" style="110"/>
    <col min="5121" max="5121" width="8.375" style="110" customWidth="1"/>
    <col min="5122" max="5122" width="101.875" style="110" bestFit="1" customWidth="1"/>
    <col min="5123" max="5123" width="4.5" style="110" bestFit="1" customWidth="1"/>
    <col min="5124" max="5124" width="15.375" style="110" customWidth="1"/>
    <col min="5125" max="5125" width="13.5" style="110" customWidth="1"/>
    <col min="5126" max="5126" width="17.5" style="110" customWidth="1"/>
    <col min="5127" max="5128" width="19.875" style="110" customWidth="1"/>
    <col min="5129" max="5129" width="12.375" style="110" customWidth="1"/>
    <col min="5130" max="5132" width="16" style="110" customWidth="1"/>
    <col min="5133" max="5134" width="17.375" style="110" customWidth="1"/>
    <col min="5135" max="5135" width="28.125" style="110" customWidth="1"/>
    <col min="5136" max="5136" width="14.625" style="110" bestFit="1" customWidth="1"/>
    <col min="5137" max="5137" width="11.5" style="110"/>
    <col min="5138" max="5138" width="29.125" style="110" customWidth="1"/>
    <col min="5139" max="5139" width="14.625" style="110" bestFit="1" customWidth="1"/>
    <col min="5140" max="5376" width="11.5" style="110"/>
    <col min="5377" max="5377" width="8.375" style="110" customWidth="1"/>
    <col min="5378" max="5378" width="101.875" style="110" bestFit="1" customWidth="1"/>
    <col min="5379" max="5379" width="4.5" style="110" bestFit="1" customWidth="1"/>
    <col min="5380" max="5380" width="15.375" style="110" customWidth="1"/>
    <col min="5381" max="5381" width="13.5" style="110" customWidth="1"/>
    <col min="5382" max="5382" width="17.5" style="110" customWidth="1"/>
    <col min="5383" max="5384" width="19.875" style="110" customWidth="1"/>
    <col min="5385" max="5385" width="12.375" style="110" customWidth="1"/>
    <col min="5386" max="5388" width="16" style="110" customWidth="1"/>
    <col min="5389" max="5390" width="17.375" style="110" customWidth="1"/>
    <col min="5391" max="5391" width="28.125" style="110" customWidth="1"/>
    <col min="5392" max="5392" width="14.625" style="110" bestFit="1" customWidth="1"/>
    <col min="5393" max="5393" width="11.5" style="110"/>
    <col min="5394" max="5394" width="29.125" style="110" customWidth="1"/>
    <col min="5395" max="5395" width="14.625" style="110" bestFit="1" customWidth="1"/>
    <col min="5396" max="5632" width="11.5" style="110"/>
    <col min="5633" max="5633" width="8.375" style="110" customWidth="1"/>
    <col min="5634" max="5634" width="101.875" style="110" bestFit="1" customWidth="1"/>
    <col min="5635" max="5635" width="4.5" style="110" bestFit="1" customWidth="1"/>
    <col min="5636" max="5636" width="15.375" style="110" customWidth="1"/>
    <col min="5637" max="5637" width="13.5" style="110" customWidth="1"/>
    <col min="5638" max="5638" width="17.5" style="110" customWidth="1"/>
    <col min="5639" max="5640" width="19.875" style="110" customWidth="1"/>
    <col min="5641" max="5641" width="12.375" style="110" customWidth="1"/>
    <col min="5642" max="5644" width="16" style="110" customWidth="1"/>
    <col min="5645" max="5646" width="17.375" style="110" customWidth="1"/>
    <col min="5647" max="5647" width="28.125" style="110" customWidth="1"/>
    <col min="5648" max="5648" width="14.625" style="110" bestFit="1" customWidth="1"/>
    <col min="5649" max="5649" width="11.5" style="110"/>
    <col min="5650" max="5650" width="29.125" style="110" customWidth="1"/>
    <col min="5651" max="5651" width="14.625" style="110" bestFit="1" customWidth="1"/>
    <col min="5652" max="5888" width="11.5" style="110"/>
    <col min="5889" max="5889" width="8.375" style="110" customWidth="1"/>
    <col min="5890" max="5890" width="101.875" style="110" bestFit="1" customWidth="1"/>
    <col min="5891" max="5891" width="4.5" style="110" bestFit="1" customWidth="1"/>
    <col min="5892" max="5892" width="15.375" style="110" customWidth="1"/>
    <col min="5893" max="5893" width="13.5" style="110" customWidth="1"/>
    <col min="5894" max="5894" width="17.5" style="110" customWidth="1"/>
    <col min="5895" max="5896" width="19.875" style="110" customWidth="1"/>
    <col min="5897" max="5897" width="12.375" style="110" customWidth="1"/>
    <col min="5898" max="5900" width="16" style="110" customWidth="1"/>
    <col min="5901" max="5902" width="17.375" style="110" customWidth="1"/>
    <col min="5903" max="5903" width="28.125" style="110" customWidth="1"/>
    <col min="5904" max="5904" width="14.625" style="110" bestFit="1" customWidth="1"/>
    <col min="5905" max="5905" width="11.5" style="110"/>
    <col min="5906" max="5906" width="29.125" style="110" customWidth="1"/>
    <col min="5907" max="5907" width="14.625" style="110" bestFit="1" customWidth="1"/>
    <col min="5908" max="6144" width="11.5" style="110"/>
    <col min="6145" max="6145" width="8.375" style="110" customWidth="1"/>
    <col min="6146" max="6146" width="101.875" style="110" bestFit="1" customWidth="1"/>
    <col min="6147" max="6147" width="4.5" style="110" bestFit="1" customWidth="1"/>
    <col min="6148" max="6148" width="15.375" style="110" customWidth="1"/>
    <col min="6149" max="6149" width="13.5" style="110" customWidth="1"/>
    <col min="6150" max="6150" width="17.5" style="110" customWidth="1"/>
    <col min="6151" max="6152" width="19.875" style="110" customWidth="1"/>
    <col min="6153" max="6153" width="12.375" style="110" customWidth="1"/>
    <col min="6154" max="6156" width="16" style="110" customWidth="1"/>
    <col min="6157" max="6158" width="17.375" style="110" customWidth="1"/>
    <col min="6159" max="6159" width="28.125" style="110" customWidth="1"/>
    <col min="6160" max="6160" width="14.625" style="110" bestFit="1" customWidth="1"/>
    <col min="6161" max="6161" width="11.5" style="110"/>
    <col min="6162" max="6162" width="29.125" style="110" customWidth="1"/>
    <col min="6163" max="6163" width="14.625" style="110" bestFit="1" customWidth="1"/>
    <col min="6164" max="6400" width="11.5" style="110"/>
    <col min="6401" max="6401" width="8.375" style="110" customWidth="1"/>
    <col min="6402" max="6402" width="101.875" style="110" bestFit="1" customWidth="1"/>
    <col min="6403" max="6403" width="4.5" style="110" bestFit="1" customWidth="1"/>
    <col min="6404" max="6404" width="15.375" style="110" customWidth="1"/>
    <col min="6405" max="6405" width="13.5" style="110" customWidth="1"/>
    <col min="6406" max="6406" width="17.5" style="110" customWidth="1"/>
    <col min="6407" max="6408" width="19.875" style="110" customWidth="1"/>
    <col min="6409" max="6409" width="12.375" style="110" customWidth="1"/>
    <col min="6410" max="6412" width="16" style="110" customWidth="1"/>
    <col min="6413" max="6414" width="17.375" style="110" customWidth="1"/>
    <col min="6415" max="6415" width="28.125" style="110" customWidth="1"/>
    <col min="6416" max="6416" width="14.625" style="110" bestFit="1" customWidth="1"/>
    <col min="6417" max="6417" width="11.5" style="110"/>
    <col min="6418" max="6418" width="29.125" style="110" customWidth="1"/>
    <col min="6419" max="6419" width="14.625" style="110" bestFit="1" customWidth="1"/>
    <col min="6420" max="6656" width="11.5" style="110"/>
    <col min="6657" max="6657" width="8.375" style="110" customWidth="1"/>
    <col min="6658" max="6658" width="101.875" style="110" bestFit="1" customWidth="1"/>
    <col min="6659" max="6659" width="4.5" style="110" bestFit="1" customWidth="1"/>
    <col min="6660" max="6660" width="15.375" style="110" customWidth="1"/>
    <col min="6661" max="6661" width="13.5" style="110" customWidth="1"/>
    <col min="6662" max="6662" width="17.5" style="110" customWidth="1"/>
    <col min="6663" max="6664" width="19.875" style="110" customWidth="1"/>
    <col min="6665" max="6665" width="12.375" style="110" customWidth="1"/>
    <col min="6666" max="6668" width="16" style="110" customWidth="1"/>
    <col min="6669" max="6670" width="17.375" style="110" customWidth="1"/>
    <col min="6671" max="6671" width="28.125" style="110" customWidth="1"/>
    <col min="6672" max="6672" width="14.625" style="110" bestFit="1" customWidth="1"/>
    <col min="6673" max="6673" width="11.5" style="110"/>
    <col min="6674" max="6674" width="29.125" style="110" customWidth="1"/>
    <col min="6675" max="6675" width="14.625" style="110" bestFit="1" customWidth="1"/>
    <col min="6676" max="6912" width="11.5" style="110"/>
    <col min="6913" max="6913" width="8.375" style="110" customWidth="1"/>
    <col min="6914" max="6914" width="101.875" style="110" bestFit="1" customWidth="1"/>
    <col min="6915" max="6915" width="4.5" style="110" bestFit="1" customWidth="1"/>
    <col min="6916" max="6916" width="15.375" style="110" customWidth="1"/>
    <col min="6917" max="6917" width="13.5" style="110" customWidth="1"/>
    <col min="6918" max="6918" width="17.5" style="110" customWidth="1"/>
    <col min="6919" max="6920" width="19.875" style="110" customWidth="1"/>
    <col min="6921" max="6921" width="12.375" style="110" customWidth="1"/>
    <col min="6922" max="6924" width="16" style="110" customWidth="1"/>
    <col min="6925" max="6926" width="17.375" style="110" customWidth="1"/>
    <col min="6927" max="6927" width="28.125" style="110" customWidth="1"/>
    <col min="6928" max="6928" width="14.625" style="110" bestFit="1" customWidth="1"/>
    <col min="6929" max="6929" width="11.5" style="110"/>
    <col min="6930" max="6930" width="29.125" style="110" customWidth="1"/>
    <col min="6931" max="6931" width="14.625" style="110" bestFit="1" customWidth="1"/>
    <col min="6932" max="7168" width="11.5" style="110"/>
    <col min="7169" max="7169" width="8.375" style="110" customWidth="1"/>
    <col min="7170" max="7170" width="101.875" style="110" bestFit="1" customWidth="1"/>
    <col min="7171" max="7171" width="4.5" style="110" bestFit="1" customWidth="1"/>
    <col min="7172" max="7172" width="15.375" style="110" customWidth="1"/>
    <col min="7173" max="7173" width="13.5" style="110" customWidth="1"/>
    <col min="7174" max="7174" width="17.5" style="110" customWidth="1"/>
    <col min="7175" max="7176" width="19.875" style="110" customWidth="1"/>
    <col min="7177" max="7177" width="12.375" style="110" customWidth="1"/>
    <col min="7178" max="7180" width="16" style="110" customWidth="1"/>
    <col min="7181" max="7182" width="17.375" style="110" customWidth="1"/>
    <col min="7183" max="7183" width="28.125" style="110" customWidth="1"/>
    <col min="7184" max="7184" width="14.625" style="110" bestFit="1" customWidth="1"/>
    <col min="7185" max="7185" width="11.5" style="110"/>
    <col min="7186" max="7186" width="29.125" style="110" customWidth="1"/>
    <col min="7187" max="7187" width="14.625" style="110" bestFit="1" customWidth="1"/>
    <col min="7188" max="7424" width="11.5" style="110"/>
    <col min="7425" max="7425" width="8.375" style="110" customWidth="1"/>
    <col min="7426" max="7426" width="101.875" style="110" bestFit="1" customWidth="1"/>
    <col min="7427" max="7427" width="4.5" style="110" bestFit="1" customWidth="1"/>
    <col min="7428" max="7428" width="15.375" style="110" customWidth="1"/>
    <col min="7429" max="7429" width="13.5" style="110" customWidth="1"/>
    <col min="7430" max="7430" width="17.5" style="110" customWidth="1"/>
    <col min="7431" max="7432" width="19.875" style="110" customWidth="1"/>
    <col min="7433" max="7433" width="12.375" style="110" customWidth="1"/>
    <col min="7434" max="7436" width="16" style="110" customWidth="1"/>
    <col min="7437" max="7438" width="17.375" style="110" customWidth="1"/>
    <col min="7439" max="7439" width="28.125" style="110" customWidth="1"/>
    <col min="7440" max="7440" width="14.625" style="110" bestFit="1" customWidth="1"/>
    <col min="7441" max="7441" width="11.5" style="110"/>
    <col min="7442" max="7442" width="29.125" style="110" customWidth="1"/>
    <col min="7443" max="7443" width="14.625" style="110" bestFit="1" customWidth="1"/>
    <col min="7444" max="7680" width="11.5" style="110"/>
    <col min="7681" max="7681" width="8.375" style="110" customWidth="1"/>
    <col min="7682" max="7682" width="101.875" style="110" bestFit="1" customWidth="1"/>
    <col min="7683" max="7683" width="4.5" style="110" bestFit="1" customWidth="1"/>
    <col min="7684" max="7684" width="15.375" style="110" customWidth="1"/>
    <col min="7685" max="7685" width="13.5" style="110" customWidth="1"/>
    <col min="7686" max="7686" width="17.5" style="110" customWidth="1"/>
    <col min="7687" max="7688" width="19.875" style="110" customWidth="1"/>
    <col min="7689" max="7689" width="12.375" style="110" customWidth="1"/>
    <col min="7690" max="7692" width="16" style="110" customWidth="1"/>
    <col min="7693" max="7694" width="17.375" style="110" customWidth="1"/>
    <col min="7695" max="7695" width="28.125" style="110" customWidth="1"/>
    <col min="7696" max="7696" width="14.625" style="110" bestFit="1" customWidth="1"/>
    <col min="7697" max="7697" width="11.5" style="110"/>
    <col min="7698" max="7698" width="29.125" style="110" customWidth="1"/>
    <col min="7699" max="7699" width="14.625" style="110" bestFit="1" customWidth="1"/>
    <col min="7700" max="7936" width="11.5" style="110"/>
    <col min="7937" max="7937" width="8.375" style="110" customWidth="1"/>
    <col min="7938" max="7938" width="101.875" style="110" bestFit="1" customWidth="1"/>
    <col min="7939" max="7939" width="4.5" style="110" bestFit="1" customWidth="1"/>
    <col min="7940" max="7940" width="15.375" style="110" customWidth="1"/>
    <col min="7941" max="7941" width="13.5" style="110" customWidth="1"/>
    <col min="7942" max="7942" width="17.5" style="110" customWidth="1"/>
    <col min="7943" max="7944" width="19.875" style="110" customWidth="1"/>
    <col min="7945" max="7945" width="12.375" style="110" customWidth="1"/>
    <col min="7946" max="7948" width="16" style="110" customWidth="1"/>
    <col min="7949" max="7950" width="17.375" style="110" customWidth="1"/>
    <col min="7951" max="7951" width="28.125" style="110" customWidth="1"/>
    <col min="7952" max="7952" width="14.625" style="110" bestFit="1" customWidth="1"/>
    <col min="7953" max="7953" width="11.5" style="110"/>
    <col min="7954" max="7954" width="29.125" style="110" customWidth="1"/>
    <col min="7955" max="7955" width="14.625" style="110" bestFit="1" customWidth="1"/>
    <col min="7956" max="8192" width="11.5" style="110"/>
    <col min="8193" max="8193" width="8.375" style="110" customWidth="1"/>
    <col min="8194" max="8194" width="101.875" style="110" bestFit="1" customWidth="1"/>
    <col min="8195" max="8195" width="4.5" style="110" bestFit="1" customWidth="1"/>
    <col min="8196" max="8196" width="15.375" style="110" customWidth="1"/>
    <col min="8197" max="8197" width="13.5" style="110" customWidth="1"/>
    <col min="8198" max="8198" width="17.5" style="110" customWidth="1"/>
    <col min="8199" max="8200" width="19.875" style="110" customWidth="1"/>
    <col min="8201" max="8201" width="12.375" style="110" customWidth="1"/>
    <col min="8202" max="8204" width="16" style="110" customWidth="1"/>
    <col min="8205" max="8206" width="17.375" style="110" customWidth="1"/>
    <col min="8207" max="8207" width="28.125" style="110" customWidth="1"/>
    <col min="8208" max="8208" width="14.625" style="110" bestFit="1" customWidth="1"/>
    <col min="8209" max="8209" width="11.5" style="110"/>
    <col min="8210" max="8210" width="29.125" style="110" customWidth="1"/>
    <col min="8211" max="8211" width="14.625" style="110" bestFit="1" customWidth="1"/>
    <col min="8212" max="8448" width="11.5" style="110"/>
    <col min="8449" max="8449" width="8.375" style="110" customWidth="1"/>
    <col min="8450" max="8450" width="101.875" style="110" bestFit="1" customWidth="1"/>
    <col min="8451" max="8451" width="4.5" style="110" bestFit="1" customWidth="1"/>
    <col min="8452" max="8452" width="15.375" style="110" customWidth="1"/>
    <col min="8453" max="8453" width="13.5" style="110" customWidth="1"/>
    <col min="8454" max="8454" width="17.5" style="110" customWidth="1"/>
    <col min="8455" max="8456" width="19.875" style="110" customWidth="1"/>
    <col min="8457" max="8457" width="12.375" style="110" customWidth="1"/>
    <col min="8458" max="8460" width="16" style="110" customWidth="1"/>
    <col min="8461" max="8462" width="17.375" style="110" customWidth="1"/>
    <col min="8463" max="8463" width="28.125" style="110" customWidth="1"/>
    <col min="8464" max="8464" width="14.625" style="110" bestFit="1" customWidth="1"/>
    <col min="8465" max="8465" width="11.5" style="110"/>
    <col min="8466" max="8466" width="29.125" style="110" customWidth="1"/>
    <col min="8467" max="8467" width="14.625" style="110" bestFit="1" customWidth="1"/>
    <col min="8468" max="8704" width="11.5" style="110"/>
    <col min="8705" max="8705" width="8.375" style="110" customWidth="1"/>
    <col min="8706" max="8706" width="101.875" style="110" bestFit="1" customWidth="1"/>
    <col min="8707" max="8707" width="4.5" style="110" bestFit="1" customWidth="1"/>
    <col min="8708" max="8708" width="15.375" style="110" customWidth="1"/>
    <col min="8709" max="8709" width="13.5" style="110" customWidth="1"/>
    <col min="8710" max="8710" width="17.5" style="110" customWidth="1"/>
    <col min="8711" max="8712" width="19.875" style="110" customWidth="1"/>
    <col min="8713" max="8713" width="12.375" style="110" customWidth="1"/>
    <col min="8714" max="8716" width="16" style="110" customWidth="1"/>
    <col min="8717" max="8718" width="17.375" style="110" customWidth="1"/>
    <col min="8719" max="8719" width="28.125" style="110" customWidth="1"/>
    <col min="8720" max="8720" width="14.625" style="110" bestFit="1" customWidth="1"/>
    <col min="8721" max="8721" width="11.5" style="110"/>
    <col min="8722" max="8722" width="29.125" style="110" customWidth="1"/>
    <col min="8723" max="8723" width="14.625" style="110" bestFit="1" customWidth="1"/>
    <col min="8724" max="8960" width="11.5" style="110"/>
    <col min="8961" max="8961" width="8.375" style="110" customWidth="1"/>
    <col min="8962" max="8962" width="101.875" style="110" bestFit="1" customWidth="1"/>
    <col min="8963" max="8963" width="4.5" style="110" bestFit="1" customWidth="1"/>
    <col min="8964" max="8964" width="15.375" style="110" customWidth="1"/>
    <col min="8965" max="8965" width="13.5" style="110" customWidth="1"/>
    <col min="8966" max="8966" width="17.5" style="110" customWidth="1"/>
    <col min="8967" max="8968" width="19.875" style="110" customWidth="1"/>
    <col min="8969" max="8969" width="12.375" style="110" customWidth="1"/>
    <col min="8970" max="8972" width="16" style="110" customWidth="1"/>
    <col min="8973" max="8974" width="17.375" style="110" customWidth="1"/>
    <col min="8975" max="8975" width="28.125" style="110" customWidth="1"/>
    <col min="8976" max="8976" width="14.625" style="110" bestFit="1" customWidth="1"/>
    <col min="8977" max="8977" width="11.5" style="110"/>
    <col min="8978" max="8978" width="29.125" style="110" customWidth="1"/>
    <col min="8979" max="8979" width="14.625" style="110" bestFit="1" customWidth="1"/>
    <col min="8980" max="9216" width="11.5" style="110"/>
    <col min="9217" max="9217" width="8.375" style="110" customWidth="1"/>
    <col min="9218" max="9218" width="101.875" style="110" bestFit="1" customWidth="1"/>
    <col min="9219" max="9219" width="4.5" style="110" bestFit="1" customWidth="1"/>
    <col min="9220" max="9220" width="15.375" style="110" customWidth="1"/>
    <col min="9221" max="9221" width="13.5" style="110" customWidth="1"/>
    <col min="9222" max="9222" width="17.5" style="110" customWidth="1"/>
    <col min="9223" max="9224" width="19.875" style="110" customWidth="1"/>
    <col min="9225" max="9225" width="12.375" style="110" customWidth="1"/>
    <col min="9226" max="9228" width="16" style="110" customWidth="1"/>
    <col min="9229" max="9230" width="17.375" style="110" customWidth="1"/>
    <col min="9231" max="9231" width="28.125" style="110" customWidth="1"/>
    <col min="9232" max="9232" width="14.625" style="110" bestFit="1" customWidth="1"/>
    <col min="9233" max="9233" width="11.5" style="110"/>
    <col min="9234" max="9234" width="29.125" style="110" customWidth="1"/>
    <col min="9235" max="9235" width="14.625" style="110" bestFit="1" customWidth="1"/>
    <col min="9236" max="9472" width="11.5" style="110"/>
    <col min="9473" max="9473" width="8.375" style="110" customWidth="1"/>
    <col min="9474" max="9474" width="101.875" style="110" bestFit="1" customWidth="1"/>
    <col min="9475" max="9475" width="4.5" style="110" bestFit="1" customWidth="1"/>
    <col min="9476" max="9476" width="15.375" style="110" customWidth="1"/>
    <col min="9477" max="9477" width="13.5" style="110" customWidth="1"/>
    <col min="9478" max="9478" width="17.5" style="110" customWidth="1"/>
    <col min="9479" max="9480" width="19.875" style="110" customWidth="1"/>
    <col min="9481" max="9481" width="12.375" style="110" customWidth="1"/>
    <col min="9482" max="9484" width="16" style="110" customWidth="1"/>
    <col min="9485" max="9486" width="17.375" style="110" customWidth="1"/>
    <col min="9487" max="9487" width="28.125" style="110" customWidth="1"/>
    <col min="9488" max="9488" width="14.625" style="110" bestFit="1" customWidth="1"/>
    <col min="9489" max="9489" width="11.5" style="110"/>
    <col min="9490" max="9490" width="29.125" style="110" customWidth="1"/>
    <col min="9491" max="9491" width="14.625" style="110" bestFit="1" customWidth="1"/>
    <col min="9492" max="9728" width="11.5" style="110"/>
    <col min="9729" max="9729" width="8.375" style="110" customWidth="1"/>
    <col min="9730" max="9730" width="101.875" style="110" bestFit="1" customWidth="1"/>
    <col min="9731" max="9731" width="4.5" style="110" bestFit="1" customWidth="1"/>
    <col min="9732" max="9732" width="15.375" style="110" customWidth="1"/>
    <col min="9733" max="9733" width="13.5" style="110" customWidth="1"/>
    <col min="9734" max="9734" width="17.5" style="110" customWidth="1"/>
    <col min="9735" max="9736" width="19.875" style="110" customWidth="1"/>
    <col min="9737" max="9737" width="12.375" style="110" customWidth="1"/>
    <col min="9738" max="9740" width="16" style="110" customWidth="1"/>
    <col min="9741" max="9742" width="17.375" style="110" customWidth="1"/>
    <col min="9743" max="9743" width="28.125" style="110" customWidth="1"/>
    <col min="9744" max="9744" width="14.625" style="110" bestFit="1" customWidth="1"/>
    <col min="9745" max="9745" width="11.5" style="110"/>
    <col min="9746" max="9746" width="29.125" style="110" customWidth="1"/>
    <col min="9747" max="9747" width="14.625" style="110" bestFit="1" customWidth="1"/>
    <col min="9748" max="9984" width="11.5" style="110"/>
    <col min="9985" max="9985" width="8.375" style="110" customWidth="1"/>
    <col min="9986" max="9986" width="101.875" style="110" bestFit="1" customWidth="1"/>
    <col min="9987" max="9987" width="4.5" style="110" bestFit="1" customWidth="1"/>
    <col min="9988" max="9988" width="15.375" style="110" customWidth="1"/>
    <col min="9989" max="9989" width="13.5" style="110" customWidth="1"/>
    <col min="9990" max="9990" width="17.5" style="110" customWidth="1"/>
    <col min="9991" max="9992" width="19.875" style="110" customWidth="1"/>
    <col min="9993" max="9993" width="12.375" style="110" customWidth="1"/>
    <col min="9994" max="9996" width="16" style="110" customWidth="1"/>
    <col min="9997" max="9998" width="17.375" style="110" customWidth="1"/>
    <col min="9999" max="9999" width="28.125" style="110" customWidth="1"/>
    <col min="10000" max="10000" width="14.625" style="110" bestFit="1" customWidth="1"/>
    <col min="10001" max="10001" width="11.5" style="110"/>
    <col min="10002" max="10002" width="29.125" style="110" customWidth="1"/>
    <col min="10003" max="10003" width="14.625" style="110" bestFit="1" customWidth="1"/>
    <col min="10004" max="10240" width="11.5" style="110"/>
    <col min="10241" max="10241" width="8.375" style="110" customWidth="1"/>
    <col min="10242" max="10242" width="101.875" style="110" bestFit="1" customWidth="1"/>
    <col min="10243" max="10243" width="4.5" style="110" bestFit="1" customWidth="1"/>
    <col min="10244" max="10244" width="15.375" style="110" customWidth="1"/>
    <col min="10245" max="10245" width="13.5" style="110" customWidth="1"/>
    <col min="10246" max="10246" width="17.5" style="110" customWidth="1"/>
    <col min="10247" max="10248" width="19.875" style="110" customWidth="1"/>
    <col min="10249" max="10249" width="12.375" style="110" customWidth="1"/>
    <col min="10250" max="10252" width="16" style="110" customWidth="1"/>
    <col min="10253" max="10254" width="17.375" style="110" customWidth="1"/>
    <col min="10255" max="10255" width="28.125" style="110" customWidth="1"/>
    <col min="10256" max="10256" width="14.625" style="110" bestFit="1" customWidth="1"/>
    <col min="10257" max="10257" width="11.5" style="110"/>
    <col min="10258" max="10258" width="29.125" style="110" customWidth="1"/>
    <col min="10259" max="10259" width="14.625" style="110" bestFit="1" customWidth="1"/>
    <col min="10260" max="10496" width="11.5" style="110"/>
    <col min="10497" max="10497" width="8.375" style="110" customWidth="1"/>
    <col min="10498" max="10498" width="101.875" style="110" bestFit="1" customWidth="1"/>
    <col min="10499" max="10499" width="4.5" style="110" bestFit="1" customWidth="1"/>
    <col min="10500" max="10500" width="15.375" style="110" customWidth="1"/>
    <col min="10501" max="10501" width="13.5" style="110" customWidth="1"/>
    <col min="10502" max="10502" width="17.5" style="110" customWidth="1"/>
    <col min="10503" max="10504" width="19.875" style="110" customWidth="1"/>
    <col min="10505" max="10505" width="12.375" style="110" customWidth="1"/>
    <col min="10506" max="10508" width="16" style="110" customWidth="1"/>
    <col min="10509" max="10510" width="17.375" style="110" customWidth="1"/>
    <col min="10511" max="10511" width="28.125" style="110" customWidth="1"/>
    <col min="10512" max="10512" width="14.625" style="110" bestFit="1" customWidth="1"/>
    <col min="10513" max="10513" width="11.5" style="110"/>
    <col min="10514" max="10514" width="29.125" style="110" customWidth="1"/>
    <col min="10515" max="10515" width="14.625" style="110" bestFit="1" customWidth="1"/>
    <col min="10516" max="10752" width="11.5" style="110"/>
    <col min="10753" max="10753" width="8.375" style="110" customWidth="1"/>
    <col min="10754" max="10754" width="101.875" style="110" bestFit="1" customWidth="1"/>
    <col min="10755" max="10755" width="4.5" style="110" bestFit="1" customWidth="1"/>
    <col min="10756" max="10756" width="15.375" style="110" customWidth="1"/>
    <col min="10757" max="10757" width="13.5" style="110" customWidth="1"/>
    <col min="10758" max="10758" width="17.5" style="110" customWidth="1"/>
    <col min="10759" max="10760" width="19.875" style="110" customWidth="1"/>
    <col min="10761" max="10761" width="12.375" style="110" customWidth="1"/>
    <col min="10762" max="10764" width="16" style="110" customWidth="1"/>
    <col min="10765" max="10766" width="17.375" style="110" customWidth="1"/>
    <col min="10767" max="10767" width="28.125" style="110" customWidth="1"/>
    <col min="10768" max="10768" width="14.625" style="110" bestFit="1" customWidth="1"/>
    <col min="10769" max="10769" width="11.5" style="110"/>
    <col min="10770" max="10770" width="29.125" style="110" customWidth="1"/>
    <col min="10771" max="10771" width="14.625" style="110" bestFit="1" customWidth="1"/>
    <col min="10772" max="11008" width="11.5" style="110"/>
    <col min="11009" max="11009" width="8.375" style="110" customWidth="1"/>
    <col min="11010" max="11010" width="101.875" style="110" bestFit="1" customWidth="1"/>
    <col min="11011" max="11011" width="4.5" style="110" bestFit="1" customWidth="1"/>
    <col min="11012" max="11012" width="15.375" style="110" customWidth="1"/>
    <col min="11013" max="11013" width="13.5" style="110" customWidth="1"/>
    <col min="11014" max="11014" width="17.5" style="110" customWidth="1"/>
    <col min="11015" max="11016" width="19.875" style="110" customWidth="1"/>
    <col min="11017" max="11017" width="12.375" style="110" customWidth="1"/>
    <col min="11018" max="11020" width="16" style="110" customWidth="1"/>
    <col min="11021" max="11022" width="17.375" style="110" customWidth="1"/>
    <col min="11023" max="11023" width="28.125" style="110" customWidth="1"/>
    <col min="11024" max="11024" width="14.625" style="110" bestFit="1" customWidth="1"/>
    <col min="11025" max="11025" width="11.5" style="110"/>
    <col min="11026" max="11026" width="29.125" style="110" customWidth="1"/>
    <col min="11027" max="11027" width="14.625" style="110" bestFit="1" customWidth="1"/>
    <col min="11028" max="11264" width="11.5" style="110"/>
    <col min="11265" max="11265" width="8.375" style="110" customWidth="1"/>
    <col min="11266" max="11266" width="101.875" style="110" bestFit="1" customWidth="1"/>
    <col min="11267" max="11267" width="4.5" style="110" bestFit="1" customWidth="1"/>
    <col min="11268" max="11268" width="15.375" style="110" customWidth="1"/>
    <col min="11269" max="11269" width="13.5" style="110" customWidth="1"/>
    <col min="11270" max="11270" width="17.5" style="110" customWidth="1"/>
    <col min="11271" max="11272" width="19.875" style="110" customWidth="1"/>
    <col min="11273" max="11273" width="12.375" style="110" customWidth="1"/>
    <col min="11274" max="11276" width="16" style="110" customWidth="1"/>
    <col min="11277" max="11278" width="17.375" style="110" customWidth="1"/>
    <col min="11279" max="11279" width="28.125" style="110" customWidth="1"/>
    <col min="11280" max="11280" width="14.625" style="110" bestFit="1" customWidth="1"/>
    <col min="11281" max="11281" width="11.5" style="110"/>
    <col min="11282" max="11282" width="29.125" style="110" customWidth="1"/>
    <col min="11283" max="11283" width="14.625" style="110" bestFit="1" customWidth="1"/>
    <col min="11284" max="11520" width="11.5" style="110"/>
    <col min="11521" max="11521" width="8.375" style="110" customWidth="1"/>
    <col min="11522" max="11522" width="101.875" style="110" bestFit="1" customWidth="1"/>
    <col min="11523" max="11523" width="4.5" style="110" bestFit="1" customWidth="1"/>
    <col min="11524" max="11524" width="15.375" style="110" customWidth="1"/>
    <col min="11525" max="11525" width="13.5" style="110" customWidth="1"/>
    <col min="11526" max="11526" width="17.5" style="110" customWidth="1"/>
    <col min="11527" max="11528" width="19.875" style="110" customWidth="1"/>
    <col min="11529" max="11529" width="12.375" style="110" customWidth="1"/>
    <col min="11530" max="11532" width="16" style="110" customWidth="1"/>
    <col min="11533" max="11534" width="17.375" style="110" customWidth="1"/>
    <col min="11535" max="11535" width="28.125" style="110" customWidth="1"/>
    <col min="11536" max="11536" width="14.625" style="110" bestFit="1" customWidth="1"/>
    <col min="11537" max="11537" width="11.5" style="110"/>
    <col min="11538" max="11538" width="29.125" style="110" customWidth="1"/>
    <col min="11539" max="11539" width="14.625" style="110" bestFit="1" customWidth="1"/>
    <col min="11540" max="11776" width="11.5" style="110"/>
    <col min="11777" max="11777" width="8.375" style="110" customWidth="1"/>
    <col min="11778" max="11778" width="101.875" style="110" bestFit="1" customWidth="1"/>
    <col min="11779" max="11779" width="4.5" style="110" bestFit="1" customWidth="1"/>
    <col min="11780" max="11780" width="15.375" style="110" customWidth="1"/>
    <col min="11781" max="11781" width="13.5" style="110" customWidth="1"/>
    <col min="11782" max="11782" width="17.5" style="110" customWidth="1"/>
    <col min="11783" max="11784" width="19.875" style="110" customWidth="1"/>
    <col min="11785" max="11785" width="12.375" style="110" customWidth="1"/>
    <col min="11786" max="11788" width="16" style="110" customWidth="1"/>
    <col min="11789" max="11790" width="17.375" style="110" customWidth="1"/>
    <col min="11791" max="11791" width="28.125" style="110" customWidth="1"/>
    <col min="11792" max="11792" width="14.625" style="110" bestFit="1" customWidth="1"/>
    <col min="11793" max="11793" width="11.5" style="110"/>
    <col min="11794" max="11794" width="29.125" style="110" customWidth="1"/>
    <col min="11795" max="11795" width="14.625" style="110" bestFit="1" customWidth="1"/>
    <col min="11796" max="12032" width="11.5" style="110"/>
    <col min="12033" max="12033" width="8.375" style="110" customWidth="1"/>
    <col min="12034" max="12034" width="101.875" style="110" bestFit="1" customWidth="1"/>
    <col min="12035" max="12035" width="4.5" style="110" bestFit="1" customWidth="1"/>
    <col min="12036" max="12036" width="15.375" style="110" customWidth="1"/>
    <col min="12037" max="12037" width="13.5" style="110" customWidth="1"/>
    <col min="12038" max="12038" width="17.5" style="110" customWidth="1"/>
    <col min="12039" max="12040" width="19.875" style="110" customWidth="1"/>
    <col min="12041" max="12041" width="12.375" style="110" customWidth="1"/>
    <col min="12042" max="12044" width="16" style="110" customWidth="1"/>
    <col min="12045" max="12046" width="17.375" style="110" customWidth="1"/>
    <col min="12047" max="12047" width="28.125" style="110" customWidth="1"/>
    <col min="12048" max="12048" width="14.625" style="110" bestFit="1" customWidth="1"/>
    <col min="12049" max="12049" width="11.5" style="110"/>
    <col min="12050" max="12050" width="29.125" style="110" customWidth="1"/>
    <col min="12051" max="12051" width="14.625" style="110" bestFit="1" customWidth="1"/>
    <col min="12052" max="12288" width="11.5" style="110"/>
    <col min="12289" max="12289" width="8.375" style="110" customWidth="1"/>
    <col min="12290" max="12290" width="101.875" style="110" bestFit="1" customWidth="1"/>
    <col min="12291" max="12291" width="4.5" style="110" bestFit="1" customWidth="1"/>
    <col min="12292" max="12292" width="15.375" style="110" customWidth="1"/>
    <col min="12293" max="12293" width="13.5" style="110" customWidth="1"/>
    <col min="12294" max="12294" width="17.5" style="110" customWidth="1"/>
    <col min="12295" max="12296" width="19.875" style="110" customWidth="1"/>
    <col min="12297" max="12297" width="12.375" style="110" customWidth="1"/>
    <col min="12298" max="12300" width="16" style="110" customWidth="1"/>
    <col min="12301" max="12302" width="17.375" style="110" customWidth="1"/>
    <col min="12303" max="12303" width="28.125" style="110" customWidth="1"/>
    <col min="12304" max="12304" width="14.625" style="110" bestFit="1" customWidth="1"/>
    <col min="12305" max="12305" width="11.5" style="110"/>
    <col min="12306" max="12306" width="29.125" style="110" customWidth="1"/>
    <col min="12307" max="12307" width="14.625" style="110" bestFit="1" customWidth="1"/>
    <col min="12308" max="12544" width="11.5" style="110"/>
    <col min="12545" max="12545" width="8.375" style="110" customWidth="1"/>
    <col min="12546" max="12546" width="101.875" style="110" bestFit="1" customWidth="1"/>
    <col min="12547" max="12547" width="4.5" style="110" bestFit="1" customWidth="1"/>
    <col min="12548" max="12548" width="15.375" style="110" customWidth="1"/>
    <col min="12549" max="12549" width="13.5" style="110" customWidth="1"/>
    <col min="12550" max="12550" width="17.5" style="110" customWidth="1"/>
    <col min="12551" max="12552" width="19.875" style="110" customWidth="1"/>
    <col min="12553" max="12553" width="12.375" style="110" customWidth="1"/>
    <col min="12554" max="12556" width="16" style="110" customWidth="1"/>
    <col min="12557" max="12558" width="17.375" style="110" customWidth="1"/>
    <col min="12559" max="12559" width="28.125" style="110" customWidth="1"/>
    <col min="12560" max="12560" width="14.625" style="110" bestFit="1" customWidth="1"/>
    <col min="12561" max="12561" width="11.5" style="110"/>
    <col min="12562" max="12562" width="29.125" style="110" customWidth="1"/>
    <col min="12563" max="12563" width="14.625" style="110" bestFit="1" customWidth="1"/>
    <col min="12564" max="12800" width="11.5" style="110"/>
    <col min="12801" max="12801" width="8.375" style="110" customWidth="1"/>
    <col min="12802" max="12802" width="101.875" style="110" bestFit="1" customWidth="1"/>
    <col min="12803" max="12803" width="4.5" style="110" bestFit="1" customWidth="1"/>
    <col min="12804" max="12804" width="15.375" style="110" customWidth="1"/>
    <col min="12805" max="12805" width="13.5" style="110" customWidth="1"/>
    <col min="12806" max="12806" width="17.5" style="110" customWidth="1"/>
    <col min="12807" max="12808" width="19.875" style="110" customWidth="1"/>
    <col min="12809" max="12809" width="12.375" style="110" customWidth="1"/>
    <col min="12810" max="12812" width="16" style="110" customWidth="1"/>
    <col min="12813" max="12814" width="17.375" style="110" customWidth="1"/>
    <col min="12815" max="12815" width="28.125" style="110" customWidth="1"/>
    <col min="12816" max="12816" width="14.625" style="110" bestFit="1" customWidth="1"/>
    <col min="12817" max="12817" width="11.5" style="110"/>
    <col min="12818" max="12818" width="29.125" style="110" customWidth="1"/>
    <col min="12819" max="12819" width="14.625" style="110" bestFit="1" customWidth="1"/>
    <col min="12820" max="13056" width="11.5" style="110"/>
    <col min="13057" max="13057" width="8.375" style="110" customWidth="1"/>
    <col min="13058" max="13058" width="101.875" style="110" bestFit="1" customWidth="1"/>
    <col min="13059" max="13059" width="4.5" style="110" bestFit="1" customWidth="1"/>
    <col min="13060" max="13060" width="15.375" style="110" customWidth="1"/>
    <col min="13061" max="13061" width="13.5" style="110" customWidth="1"/>
    <col min="13062" max="13062" width="17.5" style="110" customWidth="1"/>
    <col min="13063" max="13064" width="19.875" style="110" customWidth="1"/>
    <col min="13065" max="13065" width="12.375" style="110" customWidth="1"/>
    <col min="13066" max="13068" width="16" style="110" customWidth="1"/>
    <col min="13069" max="13070" width="17.375" style="110" customWidth="1"/>
    <col min="13071" max="13071" width="28.125" style="110" customWidth="1"/>
    <col min="13072" max="13072" width="14.625" style="110" bestFit="1" customWidth="1"/>
    <col min="13073" max="13073" width="11.5" style="110"/>
    <col min="13074" max="13074" width="29.125" style="110" customWidth="1"/>
    <col min="13075" max="13075" width="14.625" style="110" bestFit="1" customWidth="1"/>
    <col min="13076" max="13312" width="11.5" style="110"/>
    <col min="13313" max="13313" width="8.375" style="110" customWidth="1"/>
    <col min="13314" max="13314" width="101.875" style="110" bestFit="1" customWidth="1"/>
    <col min="13315" max="13315" width="4.5" style="110" bestFit="1" customWidth="1"/>
    <col min="13316" max="13316" width="15.375" style="110" customWidth="1"/>
    <col min="13317" max="13317" width="13.5" style="110" customWidth="1"/>
    <col min="13318" max="13318" width="17.5" style="110" customWidth="1"/>
    <col min="13319" max="13320" width="19.875" style="110" customWidth="1"/>
    <col min="13321" max="13321" width="12.375" style="110" customWidth="1"/>
    <col min="13322" max="13324" width="16" style="110" customWidth="1"/>
    <col min="13325" max="13326" width="17.375" style="110" customWidth="1"/>
    <col min="13327" max="13327" width="28.125" style="110" customWidth="1"/>
    <col min="13328" max="13328" width="14.625" style="110" bestFit="1" customWidth="1"/>
    <col min="13329" max="13329" width="11.5" style="110"/>
    <col min="13330" max="13330" width="29.125" style="110" customWidth="1"/>
    <col min="13331" max="13331" width="14.625" style="110" bestFit="1" customWidth="1"/>
    <col min="13332" max="13568" width="11.5" style="110"/>
    <col min="13569" max="13569" width="8.375" style="110" customWidth="1"/>
    <col min="13570" max="13570" width="101.875" style="110" bestFit="1" customWidth="1"/>
    <col min="13571" max="13571" width="4.5" style="110" bestFit="1" customWidth="1"/>
    <col min="13572" max="13572" width="15.375" style="110" customWidth="1"/>
    <col min="13573" max="13573" width="13.5" style="110" customWidth="1"/>
    <col min="13574" max="13574" width="17.5" style="110" customWidth="1"/>
    <col min="13575" max="13576" width="19.875" style="110" customWidth="1"/>
    <col min="13577" max="13577" width="12.375" style="110" customWidth="1"/>
    <col min="13578" max="13580" width="16" style="110" customWidth="1"/>
    <col min="13581" max="13582" width="17.375" style="110" customWidth="1"/>
    <col min="13583" max="13583" width="28.125" style="110" customWidth="1"/>
    <col min="13584" max="13584" width="14.625" style="110" bestFit="1" customWidth="1"/>
    <col min="13585" max="13585" width="11.5" style="110"/>
    <col min="13586" max="13586" width="29.125" style="110" customWidth="1"/>
    <col min="13587" max="13587" width="14.625" style="110" bestFit="1" customWidth="1"/>
    <col min="13588" max="13824" width="11.5" style="110"/>
    <col min="13825" max="13825" width="8.375" style="110" customWidth="1"/>
    <col min="13826" max="13826" width="101.875" style="110" bestFit="1" customWidth="1"/>
    <col min="13827" max="13827" width="4.5" style="110" bestFit="1" customWidth="1"/>
    <col min="13828" max="13828" width="15.375" style="110" customWidth="1"/>
    <col min="13829" max="13829" width="13.5" style="110" customWidth="1"/>
    <col min="13830" max="13830" width="17.5" style="110" customWidth="1"/>
    <col min="13831" max="13832" width="19.875" style="110" customWidth="1"/>
    <col min="13833" max="13833" width="12.375" style="110" customWidth="1"/>
    <col min="13834" max="13836" width="16" style="110" customWidth="1"/>
    <col min="13837" max="13838" width="17.375" style="110" customWidth="1"/>
    <col min="13839" max="13839" width="28.125" style="110" customWidth="1"/>
    <col min="13840" max="13840" width="14.625" style="110" bestFit="1" customWidth="1"/>
    <col min="13841" max="13841" width="11.5" style="110"/>
    <col min="13842" max="13842" width="29.125" style="110" customWidth="1"/>
    <col min="13843" max="13843" width="14.625" style="110" bestFit="1" customWidth="1"/>
    <col min="13844" max="14080" width="11.5" style="110"/>
    <col min="14081" max="14081" width="8.375" style="110" customWidth="1"/>
    <col min="14082" max="14082" width="101.875" style="110" bestFit="1" customWidth="1"/>
    <col min="14083" max="14083" width="4.5" style="110" bestFit="1" customWidth="1"/>
    <col min="14084" max="14084" width="15.375" style="110" customWidth="1"/>
    <col min="14085" max="14085" width="13.5" style="110" customWidth="1"/>
    <col min="14086" max="14086" width="17.5" style="110" customWidth="1"/>
    <col min="14087" max="14088" width="19.875" style="110" customWidth="1"/>
    <col min="14089" max="14089" width="12.375" style="110" customWidth="1"/>
    <col min="14090" max="14092" width="16" style="110" customWidth="1"/>
    <col min="14093" max="14094" width="17.375" style="110" customWidth="1"/>
    <col min="14095" max="14095" width="28.125" style="110" customWidth="1"/>
    <col min="14096" max="14096" width="14.625" style="110" bestFit="1" customWidth="1"/>
    <col min="14097" max="14097" width="11.5" style="110"/>
    <col min="14098" max="14098" width="29.125" style="110" customWidth="1"/>
    <col min="14099" max="14099" width="14.625" style="110" bestFit="1" customWidth="1"/>
    <col min="14100" max="14336" width="11.5" style="110"/>
    <col min="14337" max="14337" width="8.375" style="110" customWidth="1"/>
    <col min="14338" max="14338" width="101.875" style="110" bestFit="1" customWidth="1"/>
    <col min="14339" max="14339" width="4.5" style="110" bestFit="1" customWidth="1"/>
    <col min="14340" max="14340" width="15.375" style="110" customWidth="1"/>
    <col min="14341" max="14341" width="13.5" style="110" customWidth="1"/>
    <col min="14342" max="14342" width="17.5" style="110" customWidth="1"/>
    <col min="14343" max="14344" width="19.875" style="110" customWidth="1"/>
    <col min="14345" max="14345" width="12.375" style="110" customWidth="1"/>
    <col min="14346" max="14348" width="16" style="110" customWidth="1"/>
    <col min="14349" max="14350" width="17.375" style="110" customWidth="1"/>
    <col min="14351" max="14351" width="28.125" style="110" customWidth="1"/>
    <col min="14352" max="14352" width="14.625" style="110" bestFit="1" customWidth="1"/>
    <col min="14353" max="14353" width="11.5" style="110"/>
    <col min="14354" max="14354" width="29.125" style="110" customWidth="1"/>
    <col min="14355" max="14355" width="14.625" style="110" bestFit="1" customWidth="1"/>
    <col min="14356" max="14592" width="11.5" style="110"/>
    <col min="14593" max="14593" width="8.375" style="110" customWidth="1"/>
    <col min="14594" max="14594" width="101.875" style="110" bestFit="1" customWidth="1"/>
    <col min="14595" max="14595" width="4.5" style="110" bestFit="1" customWidth="1"/>
    <col min="14596" max="14596" width="15.375" style="110" customWidth="1"/>
    <col min="14597" max="14597" width="13.5" style="110" customWidth="1"/>
    <col min="14598" max="14598" width="17.5" style="110" customWidth="1"/>
    <col min="14599" max="14600" width="19.875" style="110" customWidth="1"/>
    <col min="14601" max="14601" width="12.375" style="110" customWidth="1"/>
    <col min="14602" max="14604" width="16" style="110" customWidth="1"/>
    <col min="14605" max="14606" width="17.375" style="110" customWidth="1"/>
    <col min="14607" max="14607" width="28.125" style="110" customWidth="1"/>
    <col min="14608" max="14608" width="14.625" style="110" bestFit="1" customWidth="1"/>
    <col min="14609" max="14609" width="11.5" style="110"/>
    <col min="14610" max="14610" width="29.125" style="110" customWidth="1"/>
    <col min="14611" max="14611" width="14.625" style="110" bestFit="1" customWidth="1"/>
    <col min="14612" max="14848" width="11.5" style="110"/>
    <col min="14849" max="14849" width="8.375" style="110" customWidth="1"/>
    <col min="14850" max="14850" width="101.875" style="110" bestFit="1" customWidth="1"/>
    <col min="14851" max="14851" width="4.5" style="110" bestFit="1" customWidth="1"/>
    <col min="14852" max="14852" width="15.375" style="110" customWidth="1"/>
    <col min="14853" max="14853" width="13.5" style="110" customWidth="1"/>
    <col min="14854" max="14854" width="17.5" style="110" customWidth="1"/>
    <col min="14855" max="14856" width="19.875" style="110" customWidth="1"/>
    <col min="14857" max="14857" width="12.375" style="110" customWidth="1"/>
    <col min="14858" max="14860" width="16" style="110" customWidth="1"/>
    <col min="14861" max="14862" width="17.375" style="110" customWidth="1"/>
    <col min="14863" max="14863" width="28.125" style="110" customWidth="1"/>
    <col min="14864" max="14864" width="14.625" style="110" bestFit="1" customWidth="1"/>
    <col min="14865" max="14865" width="11.5" style="110"/>
    <col min="14866" max="14866" width="29.125" style="110" customWidth="1"/>
    <col min="14867" max="14867" width="14.625" style="110" bestFit="1" customWidth="1"/>
    <col min="14868" max="15104" width="11.5" style="110"/>
    <col min="15105" max="15105" width="8.375" style="110" customWidth="1"/>
    <col min="15106" max="15106" width="101.875" style="110" bestFit="1" customWidth="1"/>
    <col min="15107" max="15107" width="4.5" style="110" bestFit="1" customWidth="1"/>
    <col min="15108" max="15108" width="15.375" style="110" customWidth="1"/>
    <col min="15109" max="15109" width="13.5" style="110" customWidth="1"/>
    <col min="15110" max="15110" width="17.5" style="110" customWidth="1"/>
    <col min="15111" max="15112" width="19.875" style="110" customWidth="1"/>
    <col min="15113" max="15113" width="12.375" style="110" customWidth="1"/>
    <col min="15114" max="15116" width="16" style="110" customWidth="1"/>
    <col min="15117" max="15118" width="17.375" style="110" customWidth="1"/>
    <col min="15119" max="15119" width="28.125" style="110" customWidth="1"/>
    <col min="15120" max="15120" width="14.625" style="110" bestFit="1" customWidth="1"/>
    <col min="15121" max="15121" width="11.5" style="110"/>
    <col min="15122" max="15122" width="29.125" style="110" customWidth="1"/>
    <col min="15123" max="15123" width="14.625" style="110" bestFit="1" customWidth="1"/>
    <col min="15124" max="15360" width="11.5" style="110"/>
    <col min="15361" max="15361" width="8.375" style="110" customWidth="1"/>
    <col min="15362" max="15362" width="101.875" style="110" bestFit="1" customWidth="1"/>
    <col min="15363" max="15363" width="4.5" style="110" bestFit="1" customWidth="1"/>
    <col min="15364" max="15364" width="15.375" style="110" customWidth="1"/>
    <col min="15365" max="15365" width="13.5" style="110" customWidth="1"/>
    <col min="15366" max="15366" width="17.5" style="110" customWidth="1"/>
    <col min="15367" max="15368" width="19.875" style="110" customWidth="1"/>
    <col min="15369" max="15369" width="12.375" style="110" customWidth="1"/>
    <col min="15370" max="15372" width="16" style="110" customWidth="1"/>
    <col min="15373" max="15374" width="17.375" style="110" customWidth="1"/>
    <col min="15375" max="15375" width="28.125" style="110" customWidth="1"/>
    <col min="15376" max="15376" width="14.625" style="110" bestFit="1" customWidth="1"/>
    <col min="15377" max="15377" width="11.5" style="110"/>
    <col min="15378" max="15378" width="29.125" style="110" customWidth="1"/>
    <col min="15379" max="15379" width="14.625" style="110" bestFit="1" customWidth="1"/>
    <col min="15380" max="15616" width="11.5" style="110"/>
    <col min="15617" max="15617" width="8.375" style="110" customWidth="1"/>
    <col min="15618" max="15618" width="101.875" style="110" bestFit="1" customWidth="1"/>
    <col min="15619" max="15619" width="4.5" style="110" bestFit="1" customWidth="1"/>
    <col min="15620" max="15620" width="15.375" style="110" customWidth="1"/>
    <col min="15621" max="15621" width="13.5" style="110" customWidth="1"/>
    <col min="15622" max="15622" width="17.5" style="110" customWidth="1"/>
    <col min="15623" max="15624" width="19.875" style="110" customWidth="1"/>
    <col min="15625" max="15625" width="12.375" style="110" customWidth="1"/>
    <col min="15626" max="15628" width="16" style="110" customWidth="1"/>
    <col min="15629" max="15630" width="17.375" style="110" customWidth="1"/>
    <col min="15631" max="15631" width="28.125" style="110" customWidth="1"/>
    <col min="15632" max="15632" width="14.625" style="110" bestFit="1" customWidth="1"/>
    <col min="15633" max="15633" width="11.5" style="110"/>
    <col min="15634" max="15634" width="29.125" style="110" customWidth="1"/>
    <col min="15635" max="15635" width="14.625" style="110" bestFit="1" customWidth="1"/>
    <col min="15636" max="15872" width="11.5" style="110"/>
    <col min="15873" max="15873" width="8.375" style="110" customWidth="1"/>
    <col min="15874" max="15874" width="101.875" style="110" bestFit="1" customWidth="1"/>
    <col min="15875" max="15875" width="4.5" style="110" bestFit="1" customWidth="1"/>
    <col min="15876" max="15876" width="15.375" style="110" customWidth="1"/>
    <col min="15877" max="15877" width="13.5" style="110" customWidth="1"/>
    <col min="15878" max="15878" width="17.5" style="110" customWidth="1"/>
    <col min="15879" max="15880" width="19.875" style="110" customWidth="1"/>
    <col min="15881" max="15881" width="12.375" style="110" customWidth="1"/>
    <col min="15882" max="15884" width="16" style="110" customWidth="1"/>
    <col min="15885" max="15886" width="17.375" style="110" customWidth="1"/>
    <col min="15887" max="15887" width="28.125" style="110" customWidth="1"/>
    <col min="15888" max="15888" width="14.625" style="110" bestFit="1" customWidth="1"/>
    <col min="15889" max="15889" width="11.5" style="110"/>
    <col min="15890" max="15890" width="29.125" style="110" customWidth="1"/>
    <col min="15891" max="15891" width="14.625" style="110" bestFit="1" customWidth="1"/>
    <col min="15892" max="16128" width="11.5" style="110"/>
    <col min="16129" max="16129" width="8.375" style="110" customWidth="1"/>
    <col min="16130" max="16130" width="101.875" style="110" bestFit="1" customWidth="1"/>
    <col min="16131" max="16131" width="4.5" style="110" bestFit="1" customWidth="1"/>
    <col min="16132" max="16132" width="15.375" style="110" customWidth="1"/>
    <col min="16133" max="16133" width="13.5" style="110" customWidth="1"/>
    <col min="16134" max="16134" width="17.5" style="110" customWidth="1"/>
    <col min="16135" max="16136" width="19.875" style="110" customWidth="1"/>
    <col min="16137" max="16137" width="12.375" style="110" customWidth="1"/>
    <col min="16138" max="16140" width="16" style="110" customWidth="1"/>
    <col min="16141" max="16142" width="17.375" style="110" customWidth="1"/>
    <col min="16143" max="16143" width="28.125" style="110" customWidth="1"/>
    <col min="16144" max="16144" width="14.625" style="110" bestFit="1" customWidth="1"/>
    <col min="16145" max="16145" width="11.5" style="110"/>
    <col min="16146" max="16146" width="29.125" style="110" customWidth="1"/>
    <col min="16147" max="16147" width="14.625" style="110" bestFit="1" customWidth="1"/>
    <col min="16148" max="16372" width="11.5" style="110"/>
    <col min="16373" max="16384" width="11.5" style="110" customWidth="1"/>
  </cols>
  <sheetData>
    <row r="1" spans="1:17" s="161" customFormat="1" ht="37.549999999999997" customHeight="1" thickBot="1">
      <c r="A1" s="291" t="s">
        <v>5</v>
      </c>
      <c r="B1" s="293" t="s">
        <v>0</v>
      </c>
      <c r="C1" s="293" t="s">
        <v>1</v>
      </c>
      <c r="D1" s="295" t="s">
        <v>300</v>
      </c>
      <c r="E1" s="295"/>
      <c r="F1" s="295"/>
      <c r="G1" s="295"/>
      <c r="H1" s="295"/>
      <c r="I1" s="295"/>
      <c r="J1" s="295"/>
      <c r="K1" s="295"/>
      <c r="L1" s="295"/>
      <c r="M1" s="296"/>
      <c r="N1" s="297" t="s">
        <v>143</v>
      </c>
      <c r="O1" s="186" t="s">
        <v>16</v>
      </c>
      <c r="P1" s="279" t="s">
        <v>109</v>
      </c>
    </row>
    <row r="2" spans="1:17" s="161" customFormat="1" ht="68.95" customHeight="1" thickBot="1">
      <c r="A2" s="292"/>
      <c r="B2" s="294"/>
      <c r="C2" s="294"/>
      <c r="D2" s="162" t="s">
        <v>144</v>
      </c>
      <c r="E2" s="162" t="s">
        <v>145</v>
      </c>
      <c r="F2" s="162" t="s">
        <v>146</v>
      </c>
      <c r="G2" s="162" t="s">
        <v>147</v>
      </c>
      <c r="H2" s="162" t="s">
        <v>148</v>
      </c>
      <c r="I2" s="162" t="s">
        <v>149</v>
      </c>
      <c r="J2" s="162" t="s">
        <v>150</v>
      </c>
      <c r="K2" s="162" t="s">
        <v>151</v>
      </c>
      <c r="L2" s="162" t="s">
        <v>152</v>
      </c>
      <c r="M2" s="162" t="s">
        <v>153</v>
      </c>
      <c r="N2" s="298"/>
      <c r="O2" s="166" t="s">
        <v>8</v>
      </c>
      <c r="P2" s="281"/>
    </row>
    <row r="3" spans="1:17" ht="19.55" customHeight="1">
      <c r="A3" s="112"/>
      <c r="B3" s="113" t="s">
        <v>308</v>
      </c>
      <c r="C3" s="114"/>
      <c r="D3" s="96"/>
      <c r="E3" s="168"/>
      <c r="F3" s="168"/>
      <c r="G3" s="168"/>
      <c r="H3" s="168"/>
      <c r="I3" s="168"/>
      <c r="J3" s="168"/>
      <c r="K3" s="168"/>
      <c r="L3" s="168"/>
      <c r="M3" s="168"/>
      <c r="N3" s="169"/>
      <c r="O3" s="170"/>
      <c r="P3" s="170"/>
      <c r="Q3" s="109"/>
    </row>
    <row r="4" spans="1:17" ht="19.55" customHeight="1">
      <c r="A4" s="116" t="s">
        <v>310</v>
      </c>
      <c r="B4" s="117" t="s">
        <v>154</v>
      </c>
      <c r="C4" s="118"/>
      <c r="D4" s="98"/>
      <c r="E4" s="119"/>
      <c r="F4" s="119"/>
      <c r="G4" s="119"/>
      <c r="H4" s="119"/>
      <c r="I4" s="119"/>
      <c r="J4" s="119"/>
      <c r="K4" s="119"/>
      <c r="L4" s="119"/>
      <c r="M4" s="119"/>
      <c r="N4" s="120"/>
      <c r="O4" s="90"/>
      <c r="P4" s="90"/>
      <c r="Q4" s="109"/>
    </row>
    <row r="5" spans="1:17" ht="19.55" customHeight="1">
      <c r="A5" s="116" t="s">
        <v>311</v>
      </c>
      <c r="B5" s="117" t="s">
        <v>155</v>
      </c>
      <c r="C5" s="118"/>
      <c r="D5" s="98"/>
      <c r="E5" s="119"/>
      <c r="F5" s="119"/>
      <c r="G5" s="119"/>
      <c r="H5" s="119"/>
      <c r="I5" s="119"/>
      <c r="J5" s="119"/>
      <c r="K5" s="119"/>
      <c r="L5" s="119"/>
      <c r="M5" s="119"/>
      <c r="N5" s="120"/>
      <c r="O5" s="90"/>
      <c r="P5" s="91"/>
      <c r="Q5" s="109"/>
    </row>
    <row r="6" spans="1:17" ht="19.55" customHeight="1">
      <c r="A6" s="121" t="s">
        <v>312</v>
      </c>
      <c r="B6" s="122" t="s">
        <v>156</v>
      </c>
      <c r="C6" s="125" t="s">
        <v>14</v>
      </c>
      <c r="D6" s="98">
        <v>2</v>
      </c>
      <c r="E6" s="119"/>
      <c r="F6" s="119"/>
      <c r="G6" s="119"/>
      <c r="H6" s="119"/>
      <c r="I6" s="119"/>
      <c r="J6" s="119"/>
      <c r="K6" s="119"/>
      <c r="L6" s="119"/>
      <c r="M6" s="119"/>
      <c r="N6" s="164">
        <f t="shared" ref="N6:N29" si="0">SUM(D6:M6)</f>
        <v>2</v>
      </c>
      <c r="O6" s="90">
        <v>2300000</v>
      </c>
      <c r="P6" s="91">
        <f t="shared" ref="P6:P30" si="1">O6*N6</f>
        <v>4600000</v>
      </c>
      <c r="Q6" s="109"/>
    </row>
    <row r="7" spans="1:17" ht="15.8" customHeight="1">
      <c r="A7" s="126"/>
      <c r="B7" s="124"/>
      <c r="C7" s="118"/>
      <c r="D7" s="98"/>
      <c r="E7" s="119"/>
      <c r="F7" s="119"/>
      <c r="G7" s="119"/>
      <c r="H7" s="119"/>
      <c r="I7" s="119"/>
      <c r="J7" s="119"/>
      <c r="K7" s="119"/>
      <c r="L7" s="119"/>
      <c r="M7" s="119"/>
      <c r="N7" s="164">
        <f t="shared" si="0"/>
        <v>0</v>
      </c>
      <c r="O7" s="90"/>
      <c r="P7" s="91">
        <f t="shared" si="1"/>
        <v>0</v>
      </c>
      <c r="Q7" s="109"/>
    </row>
    <row r="8" spans="1:17" ht="15.8" customHeight="1">
      <c r="A8" s="116" t="s">
        <v>313</v>
      </c>
      <c r="B8" s="117" t="s">
        <v>132</v>
      </c>
      <c r="C8" s="118" t="s">
        <v>14</v>
      </c>
      <c r="D8" s="98">
        <v>2</v>
      </c>
      <c r="E8" s="119"/>
      <c r="F8" s="119"/>
      <c r="G8" s="119"/>
      <c r="H8" s="119"/>
      <c r="I8" s="119"/>
      <c r="J8" s="119"/>
      <c r="K8" s="119"/>
      <c r="L8" s="119"/>
      <c r="M8" s="119"/>
      <c r="N8" s="164">
        <f t="shared" si="0"/>
        <v>2</v>
      </c>
      <c r="O8" s="90">
        <v>65000</v>
      </c>
      <c r="P8" s="91">
        <f t="shared" si="1"/>
        <v>130000</v>
      </c>
      <c r="Q8" s="109"/>
    </row>
    <row r="9" spans="1:17" ht="15.8" customHeight="1">
      <c r="A9" s="126"/>
      <c r="B9" s="124"/>
      <c r="C9" s="127"/>
      <c r="D9" s="98"/>
      <c r="E9" s="119"/>
      <c r="F9" s="119"/>
      <c r="G9" s="119"/>
      <c r="H9" s="119"/>
      <c r="I9" s="119"/>
      <c r="J9" s="119"/>
      <c r="K9" s="119"/>
      <c r="L9" s="119"/>
      <c r="M9" s="119"/>
      <c r="N9" s="164">
        <f t="shared" si="0"/>
        <v>0</v>
      </c>
      <c r="O9" s="90"/>
      <c r="P9" s="91">
        <f t="shared" si="1"/>
        <v>0</v>
      </c>
      <c r="Q9" s="109"/>
    </row>
    <row r="10" spans="1:17" ht="15.8" customHeight="1">
      <c r="A10" s="116" t="s">
        <v>314</v>
      </c>
      <c r="B10" s="117" t="s">
        <v>133</v>
      </c>
      <c r="C10" s="127"/>
      <c r="D10" s="98"/>
      <c r="E10" s="119"/>
      <c r="F10" s="119"/>
      <c r="G10" s="119"/>
      <c r="H10" s="119"/>
      <c r="I10" s="119"/>
      <c r="J10" s="119"/>
      <c r="K10" s="119"/>
      <c r="L10" s="119"/>
      <c r="M10" s="119"/>
      <c r="N10" s="164">
        <f t="shared" si="0"/>
        <v>0</v>
      </c>
      <c r="O10" s="90"/>
      <c r="P10" s="91">
        <f t="shared" si="1"/>
        <v>0</v>
      </c>
      <c r="Q10" s="109"/>
    </row>
    <row r="11" spans="1:17" ht="15.8" customHeight="1">
      <c r="A11" s="121" t="s">
        <v>315</v>
      </c>
      <c r="B11" s="122" t="s">
        <v>157</v>
      </c>
      <c r="C11" s="118" t="s">
        <v>1</v>
      </c>
      <c r="D11" s="98">
        <v>4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64">
        <f t="shared" si="0"/>
        <v>4</v>
      </c>
      <c r="O11" s="90">
        <v>57000</v>
      </c>
      <c r="P11" s="91">
        <f t="shared" si="1"/>
        <v>228000</v>
      </c>
      <c r="Q11" s="109"/>
    </row>
    <row r="12" spans="1:17" ht="15.8" customHeight="1">
      <c r="A12" s="126"/>
      <c r="B12" s="124"/>
      <c r="C12" s="118"/>
      <c r="D12" s="98"/>
      <c r="E12" s="119"/>
      <c r="F12" s="119"/>
      <c r="G12" s="119"/>
      <c r="H12" s="119"/>
      <c r="I12" s="119"/>
      <c r="J12" s="119"/>
      <c r="K12" s="119"/>
      <c r="L12" s="119"/>
      <c r="M12" s="119"/>
      <c r="N12" s="164">
        <f t="shared" si="0"/>
        <v>0</v>
      </c>
      <c r="O12" s="90"/>
      <c r="P12" s="91">
        <f t="shared" si="1"/>
        <v>0</v>
      </c>
      <c r="Q12" s="109"/>
    </row>
    <row r="13" spans="1:17" ht="15.8" customHeight="1">
      <c r="A13" s="116" t="s">
        <v>316</v>
      </c>
      <c r="B13" s="117" t="s">
        <v>134</v>
      </c>
      <c r="C13" s="118" t="s">
        <v>14</v>
      </c>
      <c r="D13" s="98">
        <v>2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64">
        <f t="shared" si="0"/>
        <v>2</v>
      </c>
      <c r="O13" s="90">
        <v>7500</v>
      </c>
      <c r="P13" s="91">
        <f t="shared" si="1"/>
        <v>15000</v>
      </c>
      <c r="Q13" s="109"/>
    </row>
    <row r="14" spans="1:17" ht="15.8" customHeight="1">
      <c r="A14" s="126"/>
      <c r="B14" s="124"/>
      <c r="C14" s="127"/>
      <c r="D14" s="98"/>
      <c r="E14" s="119"/>
      <c r="F14" s="119"/>
      <c r="G14" s="119"/>
      <c r="H14" s="119"/>
      <c r="I14" s="119"/>
      <c r="J14" s="119"/>
      <c r="K14" s="119"/>
      <c r="L14" s="119"/>
      <c r="M14" s="119"/>
      <c r="N14" s="164">
        <f t="shared" si="0"/>
        <v>0</v>
      </c>
      <c r="O14" s="90"/>
      <c r="P14" s="91">
        <f t="shared" si="1"/>
        <v>0</v>
      </c>
      <c r="Q14" s="109"/>
    </row>
    <row r="15" spans="1:17" ht="15.8" customHeight="1">
      <c r="A15" s="116" t="s">
        <v>317</v>
      </c>
      <c r="B15" s="117" t="s">
        <v>158</v>
      </c>
      <c r="C15" s="118" t="s">
        <v>14</v>
      </c>
      <c r="D15" s="98">
        <v>2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64">
        <f t="shared" si="0"/>
        <v>2</v>
      </c>
      <c r="O15" s="90">
        <v>95000</v>
      </c>
      <c r="P15" s="91">
        <f t="shared" si="1"/>
        <v>190000</v>
      </c>
      <c r="Q15" s="109"/>
    </row>
    <row r="16" spans="1:17" ht="15.8" customHeight="1">
      <c r="A16" s="126"/>
      <c r="B16" s="124"/>
      <c r="C16" s="127"/>
      <c r="D16" s="98"/>
      <c r="E16" s="119"/>
      <c r="F16" s="119"/>
      <c r="G16" s="119"/>
      <c r="H16" s="119"/>
      <c r="I16" s="119"/>
      <c r="J16" s="119"/>
      <c r="K16" s="119"/>
      <c r="L16" s="119"/>
      <c r="M16" s="119"/>
      <c r="N16" s="120">
        <f t="shared" si="0"/>
        <v>0</v>
      </c>
      <c r="O16" s="90"/>
      <c r="P16" s="91">
        <f t="shared" si="1"/>
        <v>0</v>
      </c>
      <c r="Q16" s="109"/>
    </row>
    <row r="17" spans="1:18" ht="15.8" customHeight="1">
      <c r="A17" s="116" t="s">
        <v>318</v>
      </c>
      <c r="B17" s="117" t="s">
        <v>159</v>
      </c>
      <c r="C17" s="127"/>
      <c r="D17" s="98"/>
      <c r="E17" s="119"/>
      <c r="F17" s="119"/>
      <c r="G17" s="119"/>
      <c r="H17" s="119"/>
      <c r="I17" s="119"/>
      <c r="J17" s="119"/>
      <c r="K17" s="119"/>
      <c r="L17" s="119"/>
      <c r="M17" s="119"/>
      <c r="N17" s="120">
        <f t="shared" si="0"/>
        <v>0</v>
      </c>
      <c r="O17" s="90"/>
      <c r="P17" s="91">
        <f t="shared" si="1"/>
        <v>0</v>
      </c>
      <c r="Q17" s="109"/>
    </row>
    <row r="18" spans="1:18" ht="15.8" customHeight="1">
      <c r="A18" s="121" t="s">
        <v>320</v>
      </c>
      <c r="B18" s="122" t="s">
        <v>160</v>
      </c>
      <c r="C18" s="118" t="s">
        <v>4</v>
      </c>
      <c r="D18" s="98">
        <v>100</v>
      </c>
      <c r="E18" s="119"/>
      <c r="F18" s="119"/>
      <c r="G18" s="119"/>
      <c r="H18" s="119"/>
      <c r="I18" s="119"/>
      <c r="J18" s="119"/>
      <c r="K18" s="119"/>
      <c r="L18" s="119"/>
      <c r="M18" s="119"/>
      <c r="N18" s="120">
        <f>SUM(D18:M18)</f>
        <v>100</v>
      </c>
      <c r="O18" s="90">
        <v>1600</v>
      </c>
      <c r="P18" s="91">
        <f t="shared" si="1"/>
        <v>160000</v>
      </c>
      <c r="Q18" s="109"/>
    </row>
    <row r="19" spans="1:18" ht="15.8" customHeight="1">
      <c r="A19" s="126"/>
      <c r="B19" s="124"/>
      <c r="C19" s="127"/>
      <c r="D19" s="98"/>
      <c r="E19" s="119"/>
      <c r="F19" s="119"/>
      <c r="G19" s="119"/>
      <c r="H19" s="119"/>
      <c r="I19" s="119"/>
      <c r="J19" s="119"/>
      <c r="K19" s="119"/>
      <c r="L19" s="119"/>
      <c r="M19" s="119"/>
      <c r="N19" s="120">
        <f t="shared" si="0"/>
        <v>0</v>
      </c>
      <c r="O19" s="90"/>
      <c r="P19" s="91">
        <f t="shared" si="1"/>
        <v>0</v>
      </c>
      <c r="Q19" s="109"/>
    </row>
    <row r="20" spans="1:18" ht="15.8" customHeight="1">
      <c r="A20" s="116" t="s">
        <v>319</v>
      </c>
      <c r="B20" s="117" t="s">
        <v>161</v>
      </c>
      <c r="C20" s="118" t="s">
        <v>14</v>
      </c>
      <c r="D20" s="98">
        <v>2</v>
      </c>
      <c r="E20" s="119"/>
      <c r="F20" s="119"/>
      <c r="G20" s="119"/>
      <c r="H20" s="119"/>
      <c r="I20" s="119"/>
      <c r="J20" s="119"/>
      <c r="K20" s="119"/>
      <c r="L20" s="119"/>
      <c r="M20" s="119"/>
      <c r="N20" s="164">
        <f t="shared" si="0"/>
        <v>2</v>
      </c>
      <c r="O20" s="90">
        <v>55000</v>
      </c>
      <c r="P20" s="91">
        <f t="shared" si="1"/>
        <v>110000</v>
      </c>
      <c r="Q20" s="109"/>
    </row>
    <row r="21" spans="1:18" ht="15.8" customHeight="1">
      <c r="A21" s="126"/>
      <c r="B21" s="124"/>
      <c r="C21" s="127"/>
      <c r="D21" s="98"/>
      <c r="E21" s="119"/>
      <c r="F21" s="119"/>
      <c r="G21" s="119"/>
      <c r="H21" s="119"/>
      <c r="I21" s="119"/>
      <c r="J21" s="119"/>
      <c r="K21" s="119"/>
      <c r="L21" s="119"/>
      <c r="M21" s="119"/>
      <c r="N21" s="164">
        <f t="shared" si="0"/>
        <v>0</v>
      </c>
      <c r="O21" s="90"/>
      <c r="P21" s="91">
        <f t="shared" si="1"/>
        <v>0</v>
      </c>
      <c r="Q21" s="109"/>
    </row>
    <row r="22" spans="1:18" ht="15.8" customHeight="1">
      <c r="A22" s="116" t="s">
        <v>321</v>
      </c>
      <c r="B22" s="117" t="s">
        <v>162</v>
      </c>
      <c r="C22" s="118" t="s">
        <v>14</v>
      </c>
      <c r="D22" s="98">
        <v>2</v>
      </c>
      <c r="E22" s="119"/>
      <c r="F22" s="119"/>
      <c r="G22" s="119"/>
      <c r="H22" s="119"/>
      <c r="I22" s="119"/>
      <c r="J22" s="119"/>
      <c r="K22" s="119"/>
      <c r="L22" s="119"/>
      <c r="M22" s="119"/>
      <c r="N22" s="164">
        <f t="shared" si="0"/>
        <v>2</v>
      </c>
      <c r="O22" s="90">
        <v>95000</v>
      </c>
      <c r="P22" s="91">
        <f t="shared" si="1"/>
        <v>190000</v>
      </c>
      <c r="Q22" s="109"/>
    </row>
    <row r="23" spans="1:18" ht="15.8" customHeight="1">
      <c r="A23" s="126"/>
      <c r="B23" s="124"/>
      <c r="C23" s="127"/>
      <c r="D23" s="98"/>
      <c r="E23" s="119"/>
      <c r="F23" s="119"/>
      <c r="G23" s="119"/>
      <c r="H23" s="119"/>
      <c r="I23" s="119"/>
      <c r="J23" s="119"/>
      <c r="K23" s="119"/>
      <c r="L23" s="119"/>
      <c r="M23" s="119"/>
      <c r="N23" s="164">
        <f t="shared" si="0"/>
        <v>0</v>
      </c>
      <c r="O23" s="90"/>
      <c r="P23" s="91">
        <f t="shared" si="1"/>
        <v>0</v>
      </c>
      <c r="Q23" s="109"/>
    </row>
    <row r="24" spans="1:18" ht="15.8" customHeight="1">
      <c r="A24" s="116" t="s">
        <v>322</v>
      </c>
      <c r="B24" s="117" t="s">
        <v>163</v>
      </c>
      <c r="C24" s="118" t="s">
        <v>14</v>
      </c>
      <c r="D24" s="98">
        <v>2</v>
      </c>
      <c r="E24" s="119"/>
      <c r="F24" s="119"/>
      <c r="G24" s="119"/>
      <c r="H24" s="119"/>
      <c r="I24" s="119"/>
      <c r="J24" s="119"/>
      <c r="K24" s="119"/>
      <c r="L24" s="119"/>
      <c r="M24" s="119"/>
      <c r="N24" s="164">
        <f t="shared" si="0"/>
        <v>2</v>
      </c>
      <c r="O24" s="90">
        <v>130000</v>
      </c>
      <c r="P24" s="91">
        <f t="shared" si="1"/>
        <v>260000</v>
      </c>
      <c r="Q24" s="109"/>
    </row>
    <row r="25" spans="1:18" ht="15.8" customHeight="1">
      <c r="A25" s="126"/>
      <c r="B25" s="124"/>
      <c r="C25" s="127"/>
      <c r="D25" s="98"/>
      <c r="E25" s="119"/>
      <c r="F25" s="119"/>
      <c r="G25" s="119"/>
      <c r="H25" s="119"/>
      <c r="I25" s="119"/>
      <c r="J25" s="119"/>
      <c r="K25" s="119"/>
      <c r="L25" s="119"/>
      <c r="M25" s="119"/>
      <c r="N25" s="164">
        <f t="shared" si="0"/>
        <v>0</v>
      </c>
      <c r="O25" s="90"/>
      <c r="P25" s="91">
        <f t="shared" si="1"/>
        <v>0</v>
      </c>
      <c r="Q25" s="109"/>
    </row>
    <row r="26" spans="1:18" ht="15.8" customHeight="1">
      <c r="A26" s="116" t="s">
        <v>323</v>
      </c>
      <c r="B26" s="117" t="s">
        <v>164</v>
      </c>
      <c r="C26" s="118" t="s">
        <v>14</v>
      </c>
      <c r="D26" s="98">
        <v>2</v>
      </c>
      <c r="E26" s="119"/>
      <c r="F26" s="119"/>
      <c r="G26" s="119"/>
      <c r="H26" s="119"/>
      <c r="I26" s="119"/>
      <c r="J26" s="119"/>
      <c r="K26" s="119"/>
      <c r="L26" s="119"/>
      <c r="M26" s="119"/>
      <c r="N26" s="164">
        <f t="shared" si="0"/>
        <v>2</v>
      </c>
      <c r="O26" s="90">
        <v>8000</v>
      </c>
      <c r="P26" s="91">
        <f t="shared" si="1"/>
        <v>16000</v>
      </c>
      <c r="Q26" s="109"/>
      <c r="R26" s="110">
        <v>24</v>
      </c>
    </row>
    <row r="27" spans="1:18" ht="15.8" customHeight="1">
      <c r="A27" s="126"/>
      <c r="B27" s="124"/>
      <c r="C27" s="127"/>
      <c r="D27" s="98"/>
      <c r="E27" s="119"/>
      <c r="F27" s="119"/>
      <c r="G27" s="119"/>
      <c r="H27" s="119"/>
      <c r="I27" s="119"/>
      <c r="J27" s="119"/>
      <c r="K27" s="119"/>
      <c r="L27" s="119"/>
      <c r="M27" s="119"/>
      <c r="N27" s="164">
        <f t="shared" si="0"/>
        <v>0</v>
      </c>
      <c r="O27" s="90"/>
      <c r="P27" s="91">
        <f t="shared" si="1"/>
        <v>0</v>
      </c>
      <c r="Q27" s="109"/>
      <c r="R27" s="110">
        <v>8</v>
      </c>
    </row>
    <row r="28" spans="1:18" ht="15.8" customHeight="1">
      <c r="A28" s="116" t="s">
        <v>324</v>
      </c>
      <c r="B28" s="117" t="s">
        <v>165</v>
      </c>
      <c r="C28" s="127"/>
      <c r="D28" s="98"/>
      <c r="E28" s="119"/>
      <c r="F28" s="119"/>
      <c r="G28" s="119"/>
      <c r="H28" s="119"/>
      <c r="I28" s="119"/>
      <c r="J28" s="119"/>
      <c r="K28" s="119"/>
      <c r="L28" s="119"/>
      <c r="M28" s="119"/>
      <c r="N28" s="164">
        <f t="shared" si="0"/>
        <v>0</v>
      </c>
      <c r="O28" s="90"/>
      <c r="P28" s="91">
        <f t="shared" si="1"/>
        <v>0</v>
      </c>
      <c r="Q28" s="109"/>
      <c r="R28" s="110">
        <v>8</v>
      </c>
    </row>
    <row r="29" spans="1:18" ht="15.8" customHeight="1">
      <c r="A29" s="121" t="s">
        <v>325</v>
      </c>
      <c r="B29" s="122" t="s">
        <v>166</v>
      </c>
      <c r="C29" s="118" t="s">
        <v>14</v>
      </c>
      <c r="D29" s="98"/>
      <c r="E29" s="119"/>
      <c r="F29" s="119"/>
      <c r="G29" s="119">
        <v>2</v>
      </c>
      <c r="H29" s="119"/>
      <c r="I29" s="119"/>
      <c r="J29" s="119"/>
      <c r="K29" s="119"/>
      <c r="L29" s="119"/>
      <c r="M29" s="119"/>
      <c r="N29" s="164">
        <f t="shared" si="0"/>
        <v>2</v>
      </c>
      <c r="O29" s="90">
        <v>160000</v>
      </c>
      <c r="P29" s="91">
        <f t="shared" si="1"/>
        <v>320000</v>
      </c>
      <c r="Q29" s="109"/>
    </row>
    <row r="30" spans="1:18" ht="15.8" customHeight="1" thickBot="1">
      <c r="A30" s="126"/>
      <c r="B30" s="124"/>
      <c r="C30" s="127"/>
      <c r="D30" s="98"/>
      <c r="E30" s="119"/>
      <c r="F30" s="119"/>
      <c r="G30" s="119"/>
      <c r="H30" s="119"/>
      <c r="I30" s="119"/>
      <c r="J30" s="119"/>
      <c r="K30" s="119"/>
      <c r="L30" s="119"/>
      <c r="M30" s="119"/>
      <c r="N30" s="164">
        <f t="shared" ref="N30:N34" si="2">SUM(D30:M30)</f>
        <v>0</v>
      </c>
      <c r="O30" s="90"/>
      <c r="P30" s="91">
        <f t="shared" si="1"/>
        <v>0</v>
      </c>
      <c r="Q30" s="109"/>
    </row>
    <row r="31" spans="1:18" ht="15.8" customHeight="1" thickBot="1">
      <c r="A31" s="128" t="s">
        <v>167</v>
      </c>
      <c r="B31" s="129"/>
      <c r="C31" s="130"/>
      <c r="D31" s="99"/>
      <c r="E31" s="131"/>
      <c r="F31" s="131"/>
      <c r="G31" s="131"/>
      <c r="H31" s="131"/>
      <c r="I31" s="131"/>
      <c r="J31" s="131"/>
      <c r="K31" s="131"/>
      <c r="L31" s="131"/>
      <c r="M31" s="131"/>
      <c r="N31" s="131">
        <f t="shared" si="2"/>
        <v>0</v>
      </c>
      <c r="O31" s="93"/>
      <c r="P31" s="93">
        <f>SUM(P6:P30)</f>
        <v>6219000</v>
      </c>
      <c r="Q31" s="109"/>
    </row>
    <row r="32" spans="1:18" ht="15.8" customHeight="1">
      <c r="A32" s="132"/>
      <c r="B32" s="133"/>
      <c r="C32" s="127"/>
      <c r="D32" s="98"/>
      <c r="E32" s="119"/>
      <c r="F32" s="119"/>
      <c r="G32" s="119"/>
      <c r="H32" s="119"/>
      <c r="I32" s="119"/>
      <c r="J32" s="119"/>
      <c r="K32" s="119"/>
      <c r="L32" s="119"/>
      <c r="M32" s="119"/>
      <c r="N32" s="120">
        <f t="shared" si="2"/>
        <v>0</v>
      </c>
      <c r="O32" s="90"/>
      <c r="P32" s="91"/>
      <c r="Q32" s="109"/>
    </row>
    <row r="33" spans="1:17" ht="15.8" customHeight="1">
      <c r="A33" s="134" t="s">
        <v>309</v>
      </c>
      <c r="B33" s="117" t="s">
        <v>168</v>
      </c>
      <c r="C33" s="127"/>
      <c r="D33" s="98"/>
      <c r="E33" s="119"/>
      <c r="F33" s="119"/>
      <c r="G33" s="119"/>
      <c r="H33" s="119"/>
      <c r="I33" s="119"/>
      <c r="J33" s="119"/>
      <c r="K33" s="119"/>
      <c r="L33" s="119"/>
      <c r="M33" s="119"/>
      <c r="N33" s="120">
        <f t="shared" si="2"/>
        <v>0</v>
      </c>
      <c r="O33" s="90"/>
      <c r="P33" s="91"/>
      <c r="Q33" s="109"/>
    </row>
    <row r="34" spans="1:17" ht="15.8" customHeight="1">
      <c r="A34" s="116" t="s">
        <v>326</v>
      </c>
      <c r="B34" s="117" t="s">
        <v>169</v>
      </c>
      <c r="C34" s="127"/>
      <c r="D34" s="98"/>
      <c r="E34" s="119"/>
      <c r="F34" s="119"/>
      <c r="G34" s="119"/>
      <c r="H34" s="119"/>
      <c r="I34" s="119"/>
      <c r="J34" s="119"/>
      <c r="K34" s="119"/>
      <c r="L34" s="119"/>
      <c r="M34" s="119"/>
      <c r="N34" s="120">
        <f t="shared" si="2"/>
        <v>0</v>
      </c>
      <c r="O34" s="90"/>
      <c r="P34" s="91"/>
      <c r="Q34" s="109"/>
    </row>
    <row r="35" spans="1:17" ht="15.8" customHeight="1">
      <c r="A35" s="121" t="s">
        <v>327</v>
      </c>
      <c r="B35" s="122" t="s">
        <v>170</v>
      </c>
      <c r="C35" s="118" t="s">
        <v>14</v>
      </c>
      <c r="D35" s="98">
        <v>1</v>
      </c>
      <c r="E35" s="119"/>
      <c r="F35" s="119"/>
      <c r="G35" s="119"/>
      <c r="H35" s="119"/>
      <c r="I35" s="119"/>
      <c r="J35" s="119"/>
      <c r="K35" s="119"/>
      <c r="L35" s="119"/>
      <c r="M35" s="119"/>
      <c r="N35" s="164">
        <f>SUM(D35:M35)</f>
        <v>1</v>
      </c>
      <c r="O35" s="90">
        <v>57000</v>
      </c>
      <c r="P35" s="91">
        <f t="shared" ref="P35:P66" si="3">O35*N35</f>
        <v>57000</v>
      </c>
      <c r="Q35" s="109"/>
    </row>
    <row r="36" spans="1:17" ht="15.8" customHeight="1">
      <c r="A36" s="121" t="s">
        <v>328</v>
      </c>
      <c r="B36" s="122" t="s">
        <v>171</v>
      </c>
      <c r="C36" s="118" t="s">
        <v>14</v>
      </c>
      <c r="D36" s="98">
        <v>1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64">
        <f t="shared" ref="N36:N99" si="4">SUM(D36:M36)</f>
        <v>1</v>
      </c>
      <c r="O36" s="90">
        <v>52000</v>
      </c>
      <c r="P36" s="91">
        <f t="shared" si="3"/>
        <v>52000</v>
      </c>
      <c r="Q36" s="109"/>
    </row>
    <row r="37" spans="1:17" ht="15.8" customHeight="1">
      <c r="A37" s="121" t="s">
        <v>329</v>
      </c>
      <c r="B37" s="122" t="s">
        <v>172</v>
      </c>
      <c r="C37" s="118" t="s">
        <v>14</v>
      </c>
      <c r="D37" s="98">
        <v>1</v>
      </c>
      <c r="E37" s="119"/>
      <c r="F37" s="119"/>
      <c r="G37" s="119"/>
      <c r="H37" s="119"/>
      <c r="I37" s="119"/>
      <c r="J37" s="119"/>
      <c r="K37" s="119"/>
      <c r="L37" s="119"/>
      <c r="M37" s="119"/>
      <c r="N37" s="164">
        <f t="shared" si="4"/>
        <v>1</v>
      </c>
      <c r="O37" s="90">
        <v>48000</v>
      </c>
      <c r="P37" s="91">
        <f t="shared" si="3"/>
        <v>48000</v>
      </c>
      <c r="Q37" s="109"/>
    </row>
    <row r="38" spans="1:17" ht="15.8" customHeight="1">
      <c r="A38" s="121" t="s">
        <v>330</v>
      </c>
      <c r="B38" s="122" t="s">
        <v>173</v>
      </c>
      <c r="C38" s="118" t="s">
        <v>14</v>
      </c>
      <c r="D38" s="98">
        <v>1</v>
      </c>
      <c r="E38" s="119"/>
      <c r="F38" s="119"/>
      <c r="G38" s="119"/>
      <c r="H38" s="119"/>
      <c r="I38" s="119"/>
      <c r="J38" s="119"/>
      <c r="K38" s="119"/>
      <c r="L38" s="119"/>
      <c r="M38" s="119"/>
      <c r="N38" s="164">
        <f t="shared" si="4"/>
        <v>1</v>
      </c>
      <c r="O38" s="90">
        <v>48000</v>
      </c>
      <c r="P38" s="91">
        <f t="shared" si="3"/>
        <v>48000</v>
      </c>
      <c r="Q38" s="109"/>
    </row>
    <row r="39" spans="1:17" ht="15.8" customHeight="1">
      <c r="A39" s="121" t="s">
        <v>331</v>
      </c>
      <c r="B39" s="122" t="s">
        <v>174</v>
      </c>
      <c r="C39" s="118" t="s">
        <v>14</v>
      </c>
      <c r="D39" s="98">
        <v>1</v>
      </c>
      <c r="E39" s="119"/>
      <c r="F39" s="119"/>
      <c r="G39" s="119"/>
      <c r="H39" s="119"/>
      <c r="I39" s="119"/>
      <c r="J39" s="119"/>
      <c r="K39" s="119"/>
      <c r="L39" s="119"/>
      <c r="M39" s="119"/>
      <c r="N39" s="164">
        <f t="shared" si="4"/>
        <v>1</v>
      </c>
      <c r="O39" s="90">
        <v>45000</v>
      </c>
      <c r="P39" s="91">
        <f t="shared" si="3"/>
        <v>45000</v>
      </c>
      <c r="Q39" s="109"/>
    </row>
    <row r="40" spans="1:17" ht="15.8" customHeight="1">
      <c r="A40" s="121" t="s">
        <v>332</v>
      </c>
      <c r="B40" s="122" t="s">
        <v>175</v>
      </c>
      <c r="C40" s="118" t="s">
        <v>14</v>
      </c>
      <c r="D40" s="98">
        <v>1</v>
      </c>
      <c r="E40" s="119"/>
      <c r="F40" s="119"/>
      <c r="G40" s="119"/>
      <c r="H40" s="119"/>
      <c r="I40" s="119"/>
      <c r="J40" s="119"/>
      <c r="K40" s="119"/>
      <c r="L40" s="119"/>
      <c r="M40" s="119"/>
      <c r="N40" s="164">
        <f t="shared" si="4"/>
        <v>1</v>
      </c>
      <c r="O40" s="90">
        <v>32000</v>
      </c>
      <c r="P40" s="91">
        <f t="shared" si="3"/>
        <v>32000</v>
      </c>
      <c r="Q40" s="109"/>
    </row>
    <row r="41" spans="1:17" ht="15.8" customHeight="1">
      <c r="A41" s="126"/>
      <c r="B41" s="122"/>
      <c r="C41" s="118"/>
      <c r="D41" s="98"/>
      <c r="E41" s="119"/>
      <c r="F41" s="119"/>
      <c r="G41" s="119"/>
      <c r="H41" s="119"/>
      <c r="I41" s="119"/>
      <c r="J41" s="119"/>
      <c r="K41" s="119"/>
      <c r="L41" s="119"/>
      <c r="M41" s="119"/>
      <c r="N41" s="164">
        <f t="shared" si="4"/>
        <v>0</v>
      </c>
      <c r="O41" s="90"/>
      <c r="P41" s="91">
        <f t="shared" si="3"/>
        <v>0</v>
      </c>
      <c r="Q41" s="109"/>
    </row>
    <row r="42" spans="1:17" ht="15.8" customHeight="1">
      <c r="A42" s="116" t="s">
        <v>333</v>
      </c>
      <c r="B42" s="117" t="s">
        <v>134</v>
      </c>
      <c r="C42" s="118" t="s">
        <v>14</v>
      </c>
      <c r="D42" s="98">
        <v>6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64">
        <f t="shared" si="4"/>
        <v>6</v>
      </c>
      <c r="O42" s="90">
        <v>6500</v>
      </c>
      <c r="P42" s="91">
        <f t="shared" si="3"/>
        <v>39000</v>
      </c>
      <c r="Q42" s="109"/>
    </row>
    <row r="43" spans="1:17" ht="15.8" customHeight="1">
      <c r="A43" s="135"/>
      <c r="B43" s="124"/>
      <c r="C43" s="127"/>
      <c r="D43" s="98"/>
      <c r="E43" s="119"/>
      <c r="F43" s="119"/>
      <c r="G43" s="119"/>
      <c r="H43" s="119"/>
      <c r="I43" s="119"/>
      <c r="J43" s="119"/>
      <c r="K43" s="119"/>
      <c r="L43" s="119"/>
      <c r="M43" s="119"/>
      <c r="N43" s="120">
        <f t="shared" si="4"/>
        <v>0</v>
      </c>
      <c r="O43" s="90"/>
      <c r="P43" s="91">
        <f t="shared" si="3"/>
        <v>0</v>
      </c>
      <c r="Q43" s="109"/>
    </row>
    <row r="44" spans="1:17" ht="15.8" customHeight="1">
      <c r="A44" s="116" t="s">
        <v>334</v>
      </c>
      <c r="B44" s="117" t="s">
        <v>176</v>
      </c>
      <c r="C44" s="127"/>
      <c r="D44" s="98"/>
      <c r="E44" s="119"/>
      <c r="F44" s="119"/>
      <c r="G44" s="119"/>
      <c r="H44" s="119"/>
      <c r="I44" s="119"/>
      <c r="J44" s="119"/>
      <c r="K44" s="119"/>
      <c r="L44" s="119"/>
      <c r="M44" s="119"/>
      <c r="N44" s="120">
        <f t="shared" si="4"/>
        <v>0</v>
      </c>
      <c r="O44" s="90"/>
      <c r="P44" s="91">
        <f t="shared" si="3"/>
        <v>0</v>
      </c>
      <c r="Q44" s="109"/>
    </row>
    <row r="45" spans="1:17" ht="15.8" customHeight="1">
      <c r="A45" s="121" t="s">
        <v>335</v>
      </c>
      <c r="B45" s="122" t="s">
        <v>111</v>
      </c>
      <c r="C45" s="118" t="s">
        <v>4</v>
      </c>
      <c r="D45" s="98">
        <f>862</f>
        <v>862</v>
      </c>
      <c r="E45" s="119"/>
      <c r="F45" s="119"/>
      <c r="G45" s="119"/>
      <c r="H45" s="119"/>
      <c r="I45" s="119"/>
      <c r="J45" s="119"/>
      <c r="K45" s="119"/>
      <c r="L45" s="119"/>
      <c r="M45" s="119"/>
      <c r="N45" s="120">
        <f t="shared" si="4"/>
        <v>862</v>
      </c>
      <c r="O45" s="90">
        <v>1200</v>
      </c>
      <c r="P45" s="91">
        <f t="shared" si="3"/>
        <v>1034400</v>
      </c>
      <c r="Q45" s="109"/>
    </row>
    <row r="46" spans="1:17" ht="16.3">
      <c r="A46" s="121" t="s">
        <v>336</v>
      </c>
      <c r="B46" s="122" t="s">
        <v>177</v>
      </c>
      <c r="C46" s="118" t="s">
        <v>4</v>
      </c>
      <c r="D46" s="98">
        <f>1234</f>
        <v>1234</v>
      </c>
      <c r="E46" s="119"/>
      <c r="F46" s="119"/>
      <c r="G46" s="119"/>
      <c r="H46" s="119"/>
      <c r="I46" s="119"/>
      <c r="J46" s="119"/>
      <c r="K46" s="119"/>
      <c r="L46" s="119"/>
      <c r="M46" s="119"/>
      <c r="N46" s="120">
        <f t="shared" si="4"/>
        <v>1234</v>
      </c>
      <c r="O46" s="90">
        <v>550</v>
      </c>
      <c r="P46" s="91">
        <f t="shared" si="3"/>
        <v>678700</v>
      </c>
      <c r="Q46" s="109"/>
    </row>
    <row r="47" spans="1:17" ht="15.8" customHeight="1">
      <c r="A47" s="121" t="s">
        <v>337</v>
      </c>
      <c r="B47" s="122" t="s">
        <v>178</v>
      </c>
      <c r="C47" s="118" t="s">
        <v>4</v>
      </c>
      <c r="D47" s="98">
        <f>60</f>
        <v>60</v>
      </c>
      <c r="E47" s="119"/>
      <c r="F47" s="119"/>
      <c r="G47" s="119"/>
      <c r="H47" s="119"/>
      <c r="I47" s="119"/>
      <c r="J47" s="119"/>
      <c r="K47" s="119"/>
      <c r="L47" s="119"/>
      <c r="M47" s="119"/>
      <c r="N47" s="120">
        <f t="shared" si="4"/>
        <v>60</v>
      </c>
      <c r="O47" s="90">
        <v>350</v>
      </c>
      <c r="P47" s="91">
        <f t="shared" si="3"/>
        <v>21000</v>
      </c>
      <c r="Q47" s="109"/>
    </row>
    <row r="48" spans="1:17" ht="15.8" customHeight="1">
      <c r="A48" s="121" t="s">
        <v>338</v>
      </c>
      <c r="B48" s="122" t="s">
        <v>112</v>
      </c>
      <c r="C48" s="118" t="s">
        <v>4</v>
      </c>
      <c r="D48" s="98">
        <f>360</f>
        <v>360</v>
      </c>
      <c r="E48" s="119"/>
      <c r="F48" s="119"/>
      <c r="G48" s="119"/>
      <c r="H48" s="119"/>
      <c r="I48" s="119"/>
      <c r="J48" s="119"/>
      <c r="K48" s="119"/>
      <c r="L48" s="119"/>
      <c r="M48" s="119"/>
      <c r="N48" s="120">
        <f t="shared" si="4"/>
        <v>360</v>
      </c>
      <c r="O48" s="90">
        <v>320</v>
      </c>
      <c r="P48" s="91">
        <f t="shared" si="3"/>
        <v>115200</v>
      </c>
      <c r="Q48" s="109"/>
    </row>
    <row r="49" spans="1:17" ht="15.8" customHeight="1">
      <c r="A49" s="121" t="s">
        <v>339</v>
      </c>
      <c r="B49" s="122" t="s">
        <v>113</v>
      </c>
      <c r="C49" s="118" t="s">
        <v>4</v>
      </c>
      <c r="D49" s="98">
        <f>300</f>
        <v>300</v>
      </c>
      <c r="E49" s="119"/>
      <c r="F49" s="119"/>
      <c r="G49" s="119"/>
      <c r="H49" s="119"/>
      <c r="I49" s="119"/>
      <c r="J49" s="119"/>
      <c r="K49" s="119"/>
      <c r="L49" s="119"/>
      <c r="M49" s="119"/>
      <c r="N49" s="120">
        <f t="shared" si="4"/>
        <v>300</v>
      </c>
      <c r="O49" s="90">
        <v>280</v>
      </c>
      <c r="P49" s="91">
        <f t="shared" si="3"/>
        <v>84000</v>
      </c>
      <c r="Q49" s="109"/>
    </row>
    <row r="50" spans="1:17" ht="15.8" customHeight="1">
      <c r="A50" s="121" t="s">
        <v>340</v>
      </c>
      <c r="B50" s="122" t="s">
        <v>114</v>
      </c>
      <c r="C50" s="118" t="s">
        <v>4</v>
      </c>
      <c r="D50" s="98">
        <f>160</f>
        <v>160</v>
      </c>
      <c r="E50" s="119"/>
      <c r="F50" s="119"/>
      <c r="G50" s="119"/>
      <c r="H50" s="119"/>
      <c r="I50" s="119"/>
      <c r="J50" s="119"/>
      <c r="K50" s="119"/>
      <c r="L50" s="119"/>
      <c r="M50" s="119"/>
      <c r="N50" s="120">
        <f t="shared" si="4"/>
        <v>160</v>
      </c>
      <c r="O50" s="90">
        <v>240</v>
      </c>
      <c r="P50" s="91">
        <f t="shared" si="3"/>
        <v>38400</v>
      </c>
      <c r="Q50" s="109"/>
    </row>
    <row r="51" spans="1:17" ht="15.8" customHeight="1">
      <c r="A51" s="121" t="s">
        <v>341</v>
      </c>
      <c r="B51" s="122" t="s">
        <v>179</v>
      </c>
      <c r="C51" s="118" t="s">
        <v>4</v>
      </c>
      <c r="D51" s="98">
        <f>40+150</f>
        <v>190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20">
        <f t="shared" si="4"/>
        <v>190</v>
      </c>
      <c r="O51" s="90">
        <v>210</v>
      </c>
      <c r="P51" s="91">
        <f t="shared" si="3"/>
        <v>39900</v>
      </c>
      <c r="Q51" s="109"/>
    </row>
    <row r="52" spans="1:17" ht="15.8" customHeight="1">
      <c r="A52" s="121" t="s">
        <v>342</v>
      </c>
      <c r="B52" s="122" t="s">
        <v>180</v>
      </c>
      <c r="C52" s="118" t="s">
        <v>4</v>
      </c>
      <c r="D52" s="98">
        <f>300+108+150</f>
        <v>558</v>
      </c>
      <c r="E52" s="119"/>
      <c r="F52" s="119"/>
      <c r="G52" s="119"/>
      <c r="H52" s="119"/>
      <c r="I52" s="119"/>
      <c r="J52" s="119"/>
      <c r="K52" s="119"/>
      <c r="L52" s="119"/>
      <c r="M52" s="119"/>
      <c r="N52" s="120">
        <f t="shared" si="4"/>
        <v>558</v>
      </c>
      <c r="O52" s="90">
        <v>190</v>
      </c>
      <c r="P52" s="91">
        <f t="shared" si="3"/>
        <v>106020</v>
      </c>
      <c r="Q52" s="109"/>
    </row>
    <row r="53" spans="1:17" ht="15.8" customHeight="1">
      <c r="A53" s="121" t="s">
        <v>343</v>
      </c>
      <c r="B53" s="122" t="s">
        <v>181</v>
      </c>
      <c r="C53" s="118" t="s">
        <v>4</v>
      </c>
      <c r="D53" s="98">
        <f>216+150</f>
        <v>366</v>
      </c>
      <c r="E53" s="119"/>
      <c r="F53" s="119"/>
      <c r="G53" s="119"/>
      <c r="H53" s="119"/>
      <c r="I53" s="119"/>
      <c r="J53" s="119"/>
      <c r="K53" s="119"/>
      <c r="L53" s="119"/>
      <c r="M53" s="119"/>
      <c r="N53" s="120">
        <f t="shared" si="4"/>
        <v>366</v>
      </c>
      <c r="O53" s="90">
        <v>160</v>
      </c>
      <c r="P53" s="91">
        <f t="shared" si="3"/>
        <v>58560</v>
      </c>
      <c r="Q53" s="109"/>
    </row>
    <row r="54" spans="1:17" ht="15.8" customHeight="1">
      <c r="A54" s="121" t="s">
        <v>344</v>
      </c>
      <c r="B54" s="122" t="s">
        <v>182</v>
      </c>
      <c r="C54" s="118" t="s">
        <v>4</v>
      </c>
      <c r="D54" s="98">
        <f>288+80</f>
        <v>368</v>
      </c>
      <c r="E54" s="119"/>
      <c r="F54" s="119"/>
      <c r="G54" s="119"/>
      <c r="H54" s="119"/>
      <c r="I54" s="119"/>
      <c r="J54" s="119"/>
      <c r="K54" s="119"/>
      <c r="L54" s="119"/>
      <c r="M54" s="119"/>
      <c r="N54" s="120">
        <f t="shared" si="4"/>
        <v>368</v>
      </c>
      <c r="O54" s="90">
        <v>140</v>
      </c>
      <c r="P54" s="91">
        <f t="shared" si="3"/>
        <v>51520</v>
      </c>
      <c r="Q54" s="109"/>
    </row>
    <row r="55" spans="1:17" ht="15.8" customHeight="1">
      <c r="A55" s="135"/>
      <c r="B55" s="124"/>
      <c r="C55" s="127"/>
      <c r="D55" s="98"/>
      <c r="E55" s="119"/>
      <c r="F55" s="119"/>
      <c r="G55" s="119"/>
      <c r="H55" s="119"/>
      <c r="I55" s="119"/>
      <c r="J55" s="119"/>
      <c r="K55" s="119"/>
      <c r="L55" s="119"/>
      <c r="M55" s="119"/>
      <c r="N55" s="120">
        <f t="shared" si="4"/>
        <v>0</v>
      </c>
      <c r="O55" s="90"/>
      <c r="P55" s="91">
        <f t="shared" si="3"/>
        <v>0</v>
      </c>
      <c r="Q55" s="109"/>
    </row>
    <row r="56" spans="1:17" ht="15.8" customHeight="1">
      <c r="A56" s="116" t="s">
        <v>345</v>
      </c>
      <c r="B56" s="117" t="s">
        <v>183</v>
      </c>
      <c r="C56" s="127"/>
      <c r="D56" s="98"/>
      <c r="E56" s="119"/>
      <c r="F56" s="119"/>
      <c r="G56" s="119"/>
      <c r="H56" s="119"/>
      <c r="I56" s="119"/>
      <c r="J56" s="119"/>
      <c r="K56" s="119"/>
      <c r="L56" s="119"/>
      <c r="M56" s="119"/>
      <c r="N56" s="120">
        <f t="shared" si="4"/>
        <v>0</v>
      </c>
      <c r="O56" s="90"/>
      <c r="P56" s="91">
        <f t="shared" si="3"/>
        <v>0</v>
      </c>
      <c r="Q56" s="109"/>
    </row>
    <row r="57" spans="1:17" ht="15.8" customHeight="1">
      <c r="A57" s="121" t="s">
        <v>346</v>
      </c>
      <c r="B57" s="122" t="s">
        <v>184</v>
      </c>
      <c r="C57" s="118" t="s">
        <v>1</v>
      </c>
      <c r="D57" s="98">
        <v>4</v>
      </c>
      <c r="E57" s="119"/>
      <c r="F57" s="119"/>
      <c r="G57" s="119"/>
      <c r="H57" s="119"/>
      <c r="I57" s="119"/>
      <c r="J57" s="119"/>
      <c r="K57" s="119"/>
      <c r="L57" s="119"/>
      <c r="M57" s="119"/>
      <c r="N57" s="164">
        <f t="shared" si="4"/>
        <v>4</v>
      </c>
      <c r="O57" s="90">
        <v>3500</v>
      </c>
      <c r="P57" s="91">
        <f t="shared" si="3"/>
        <v>14000</v>
      </c>
      <c r="Q57" s="109"/>
    </row>
    <row r="58" spans="1:17" ht="15.8" customHeight="1">
      <c r="A58" s="121" t="s">
        <v>347</v>
      </c>
      <c r="B58" s="122" t="s">
        <v>84</v>
      </c>
      <c r="C58" s="118" t="s">
        <v>1</v>
      </c>
      <c r="D58" s="98">
        <v>4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64">
        <f t="shared" si="4"/>
        <v>4</v>
      </c>
      <c r="O58" s="90">
        <v>2800</v>
      </c>
      <c r="P58" s="91">
        <f t="shared" si="3"/>
        <v>11200</v>
      </c>
      <c r="Q58" s="109"/>
    </row>
    <row r="59" spans="1:17" ht="15.8" customHeight="1">
      <c r="A59" s="121" t="s">
        <v>348</v>
      </c>
      <c r="B59" s="122" t="s">
        <v>185</v>
      </c>
      <c r="C59" s="118" t="s">
        <v>1</v>
      </c>
      <c r="D59" s="98">
        <v>6</v>
      </c>
      <c r="E59" s="119"/>
      <c r="F59" s="119"/>
      <c r="G59" s="119"/>
      <c r="H59" s="119"/>
      <c r="I59" s="119"/>
      <c r="J59" s="119"/>
      <c r="K59" s="119"/>
      <c r="L59" s="119"/>
      <c r="M59" s="119"/>
      <c r="N59" s="164">
        <f t="shared" si="4"/>
        <v>6</v>
      </c>
      <c r="O59" s="90">
        <v>1600</v>
      </c>
      <c r="P59" s="91">
        <f t="shared" si="3"/>
        <v>9600</v>
      </c>
      <c r="Q59" s="109"/>
    </row>
    <row r="60" spans="1:17" ht="15.8" customHeight="1">
      <c r="A60" s="121" t="s">
        <v>349</v>
      </c>
      <c r="B60" s="122" t="s">
        <v>85</v>
      </c>
      <c r="C60" s="118" t="s">
        <v>1</v>
      </c>
      <c r="D60" s="98">
        <v>4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64">
        <f t="shared" si="4"/>
        <v>4</v>
      </c>
      <c r="O60" s="90">
        <v>1200</v>
      </c>
      <c r="P60" s="91">
        <f t="shared" si="3"/>
        <v>4800</v>
      </c>
      <c r="Q60" s="109"/>
    </row>
    <row r="61" spans="1:17" ht="15.8" customHeight="1">
      <c r="A61" s="121" t="s">
        <v>350</v>
      </c>
      <c r="B61" s="122" t="s">
        <v>186</v>
      </c>
      <c r="C61" s="118" t="s">
        <v>1</v>
      </c>
      <c r="D61" s="98">
        <f>3+2</f>
        <v>5</v>
      </c>
      <c r="E61" s="119"/>
      <c r="F61" s="119"/>
      <c r="G61" s="119"/>
      <c r="H61" s="119"/>
      <c r="I61" s="119"/>
      <c r="J61" s="119"/>
      <c r="K61" s="119"/>
      <c r="L61" s="119"/>
      <c r="M61" s="119"/>
      <c r="N61" s="164">
        <f t="shared" si="4"/>
        <v>5</v>
      </c>
      <c r="O61" s="90">
        <v>1100</v>
      </c>
      <c r="P61" s="91">
        <f t="shared" si="3"/>
        <v>5500</v>
      </c>
      <c r="Q61" s="109"/>
    </row>
    <row r="62" spans="1:17" ht="15.8" customHeight="1">
      <c r="A62" s="121" t="s">
        <v>351</v>
      </c>
      <c r="B62" s="122" t="s">
        <v>115</v>
      </c>
      <c r="C62" s="118" t="s">
        <v>1</v>
      </c>
      <c r="D62" s="98">
        <f>2+6</f>
        <v>8</v>
      </c>
      <c r="E62" s="119"/>
      <c r="F62" s="119"/>
      <c r="G62" s="119"/>
      <c r="H62" s="119"/>
      <c r="I62" s="119"/>
      <c r="J62" s="119"/>
      <c r="K62" s="119"/>
      <c r="L62" s="119"/>
      <c r="M62" s="119"/>
      <c r="N62" s="164">
        <f t="shared" si="4"/>
        <v>8</v>
      </c>
      <c r="O62" s="90">
        <v>900</v>
      </c>
      <c r="P62" s="91">
        <f t="shared" si="3"/>
        <v>7200</v>
      </c>
      <c r="Q62" s="109"/>
    </row>
    <row r="63" spans="1:17" ht="15.8" customHeight="1">
      <c r="A63" s="121" t="s">
        <v>352</v>
      </c>
      <c r="B63" s="122" t="s">
        <v>116</v>
      </c>
      <c r="C63" s="118" t="s">
        <v>1</v>
      </c>
      <c r="D63" s="98">
        <f>8</f>
        <v>8</v>
      </c>
      <c r="E63" s="119"/>
      <c r="F63" s="119"/>
      <c r="G63" s="119"/>
      <c r="H63" s="119"/>
      <c r="I63" s="119"/>
      <c r="J63" s="119"/>
      <c r="K63" s="119"/>
      <c r="L63" s="119"/>
      <c r="M63" s="119"/>
      <c r="N63" s="164">
        <f t="shared" si="4"/>
        <v>8</v>
      </c>
      <c r="O63" s="90">
        <v>700</v>
      </c>
      <c r="P63" s="91">
        <f t="shared" si="3"/>
        <v>5600</v>
      </c>
      <c r="Q63" s="109"/>
    </row>
    <row r="64" spans="1:17" ht="15.8" customHeight="1">
      <c r="A64" s="121" t="s">
        <v>353</v>
      </c>
      <c r="B64" s="122" t="s">
        <v>117</v>
      </c>
      <c r="C64" s="118" t="s">
        <v>1</v>
      </c>
      <c r="D64" s="98">
        <v>10</v>
      </c>
      <c r="E64" s="119"/>
      <c r="F64" s="119"/>
      <c r="G64" s="119"/>
      <c r="H64" s="119"/>
      <c r="I64" s="119"/>
      <c r="J64" s="119"/>
      <c r="K64" s="119"/>
      <c r="L64" s="119"/>
      <c r="M64" s="119"/>
      <c r="N64" s="164">
        <f t="shared" si="4"/>
        <v>10</v>
      </c>
      <c r="O64" s="90">
        <v>500</v>
      </c>
      <c r="P64" s="91">
        <f t="shared" si="3"/>
        <v>5000</v>
      </c>
      <c r="Q64" s="109"/>
    </row>
    <row r="65" spans="1:18" ht="15.8" customHeight="1">
      <c r="A65" s="121" t="s">
        <v>354</v>
      </c>
      <c r="B65" s="122" t="s">
        <v>118</v>
      </c>
      <c r="C65" s="118" t="s">
        <v>1</v>
      </c>
      <c r="D65" s="98">
        <v>70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64">
        <f t="shared" si="4"/>
        <v>70</v>
      </c>
      <c r="O65" s="90">
        <v>400</v>
      </c>
      <c r="P65" s="91">
        <f t="shared" si="3"/>
        <v>28000</v>
      </c>
      <c r="Q65" s="109"/>
    </row>
    <row r="66" spans="1:18" ht="15.8" customHeight="1">
      <c r="A66" s="121" t="s">
        <v>355</v>
      </c>
      <c r="B66" s="122" t="s">
        <v>119</v>
      </c>
      <c r="C66" s="118" t="s">
        <v>1</v>
      </c>
      <c r="D66" s="98">
        <v>40</v>
      </c>
      <c r="E66" s="119"/>
      <c r="F66" s="119"/>
      <c r="G66" s="119"/>
      <c r="H66" s="119"/>
      <c r="I66" s="119"/>
      <c r="J66" s="119"/>
      <c r="K66" s="119"/>
      <c r="L66" s="119"/>
      <c r="M66" s="119"/>
      <c r="N66" s="164">
        <f t="shared" si="4"/>
        <v>40</v>
      </c>
      <c r="O66" s="90">
        <v>350</v>
      </c>
      <c r="P66" s="91">
        <f t="shared" si="3"/>
        <v>14000</v>
      </c>
      <c r="Q66" s="109"/>
    </row>
    <row r="67" spans="1:18" ht="15.8" customHeight="1">
      <c r="A67" s="121" t="s">
        <v>356</v>
      </c>
      <c r="B67" s="122" t="s">
        <v>120</v>
      </c>
      <c r="C67" s="118" t="s">
        <v>1</v>
      </c>
      <c r="D67" s="98">
        <v>50</v>
      </c>
      <c r="E67" s="119"/>
      <c r="F67" s="119"/>
      <c r="G67" s="119"/>
      <c r="H67" s="119"/>
      <c r="I67" s="119"/>
      <c r="J67" s="119"/>
      <c r="K67" s="119"/>
      <c r="L67" s="119"/>
      <c r="M67" s="119"/>
      <c r="N67" s="164">
        <f t="shared" si="4"/>
        <v>50</v>
      </c>
      <c r="O67" s="90">
        <v>300</v>
      </c>
      <c r="P67" s="91">
        <f t="shared" ref="P67:P98" si="5">O67*N67</f>
        <v>15000</v>
      </c>
      <c r="Q67" s="109"/>
    </row>
    <row r="68" spans="1:18" ht="15.8" customHeight="1">
      <c r="A68" s="121" t="s">
        <v>357</v>
      </c>
      <c r="B68" s="122" t="s">
        <v>121</v>
      </c>
      <c r="C68" s="118" t="s">
        <v>1</v>
      </c>
      <c r="D68" s="98">
        <v>10</v>
      </c>
      <c r="E68" s="119"/>
      <c r="F68" s="119"/>
      <c r="G68" s="119"/>
      <c r="H68" s="119"/>
      <c r="I68" s="119"/>
      <c r="J68" s="119"/>
      <c r="K68" s="119"/>
      <c r="L68" s="119"/>
      <c r="M68" s="119"/>
      <c r="N68" s="164">
        <f t="shared" si="4"/>
        <v>10</v>
      </c>
      <c r="O68" s="90">
        <v>250</v>
      </c>
      <c r="P68" s="91">
        <f t="shared" si="5"/>
        <v>2500</v>
      </c>
      <c r="Q68" s="109"/>
    </row>
    <row r="69" spans="1:18" ht="15.8" customHeight="1">
      <c r="A69" s="121" t="s">
        <v>358</v>
      </c>
      <c r="B69" s="122" t="s">
        <v>122</v>
      </c>
      <c r="C69" s="118" t="s">
        <v>1</v>
      </c>
      <c r="D69" s="98">
        <v>10</v>
      </c>
      <c r="E69" s="119"/>
      <c r="F69" s="119"/>
      <c r="G69" s="119"/>
      <c r="H69" s="119"/>
      <c r="I69" s="119"/>
      <c r="J69" s="119"/>
      <c r="K69" s="119"/>
      <c r="L69" s="119"/>
      <c r="M69" s="119"/>
      <c r="N69" s="164">
        <f t="shared" si="4"/>
        <v>10</v>
      </c>
      <c r="O69" s="90">
        <v>200</v>
      </c>
      <c r="P69" s="91">
        <f t="shared" si="5"/>
        <v>2000</v>
      </c>
      <c r="Q69" s="109"/>
    </row>
    <row r="70" spans="1:18" ht="15.8" customHeight="1">
      <c r="A70" s="126"/>
      <c r="B70" s="124"/>
      <c r="C70" s="127"/>
      <c r="D70" s="98"/>
      <c r="E70" s="119"/>
      <c r="F70" s="119"/>
      <c r="G70" s="119"/>
      <c r="H70" s="119"/>
      <c r="I70" s="119"/>
      <c r="J70" s="119"/>
      <c r="K70" s="119"/>
      <c r="L70" s="119"/>
      <c r="M70" s="119"/>
      <c r="N70" s="164">
        <f t="shared" si="4"/>
        <v>0</v>
      </c>
      <c r="O70" s="90"/>
      <c r="P70" s="91">
        <f t="shared" si="5"/>
        <v>0</v>
      </c>
      <c r="Q70" s="109"/>
    </row>
    <row r="71" spans="1:18" ht="15.8" customHeight="1">
      <c r="A71" s="116" t="s">
        <v>359</v>
      </c>
      <c r="B71" s="117" t="s">
        <v>187</v>
      </c>
      <c r="C71" s="118" t="s">
        <v>1</v>
      </c>
      <c r="D71" s="98">
        <v>12</v>
      </c>
      <c r="E71" s="119"/>
      <c r="F71" s="119"/>
      <c r="G71" s="119"/>
      <c r="H71" s="119"/>
      <c r="I71" s="119"/>
      <c r="J71" s="119"/>
      <c r="K71" s="119"/>
      <c r="L71" s="119"/>
      <c r="M71" s="119"/>
      <c r="N71" s="164">
        <f t="shared" si="4"/>
        <v>12</v>
      </c>
      <c r="O71" s="90">
        <v>1200</v>
      </c>
      <c r="P71" s="91">
        <f t="shared" si="5"/>
        <v>14400</v>
      </c>
      <c r="Q71" s="109"/>
    </row>
    <row r="72" spans="1:18" ht="15.8" customHeight="1">
      <c r="A72" s="135"/>
      <c r="B72" s="124"/>
      <c r="C72" s="127"/>
      <c r="D72" s="98"/>
      <c r="E72" s="119"/>
      <c r="F72" s="119"/>
      <c r="G72" s="119"/>
      <c r="H72" s="119"/>
      <c r="I72" s="119"/>
      <c r="J72" s="119"/>
      <c r="K72" s="119"/>
      <c r="L72" s="119"/>
      <c r="M72" s="119"/>
      <c r="N72" s="164">
        <f t="shared" si="4"/>
        <v>0</v>
      </c>
      <c r="O72" s="90"/>
      <c r="P72" s="91">
        <f t="shared" si="5"/>
        <v>0</v>
      </c>
      <c r="Q72" s="109"/>
    </row>
    <row r="73" spans="1:18" ht="17.350000000000001" customHeight="1">
      <c r="A73" s="116" t="s">
        <v>360</v>
      </c>
      <c r="B73" s="117" t="s">
        <v>188</v>
      </c>
      <c r="C73" s="127"/>
      <c r="D73" s="98"/>
      <c r="E73" s="119"/>
      <c r="F73" s="119"/>
      <c r="G73" s="119"/>
      <c r="H73" s="119"/>
      <c r="I73" s="119"/>
      <c r="J73" s="119"/>
      <c r="K73" s="119"/>
      <c r="L73" s="119"/>
      <c r="M73" s="119"/>
      <c r="N73" s="164">
        <f t="shared" si="4"/>
        <v>0</v>
      </c>
      <c r="O73" s="90"/>
      <c r="P73" s="91">
        <f t="shared" si="5"/>
        <v>0</v>
      </c>
      <c r="Q73" s="109"/>
    </row>
    <row r="74" spans="1:18" ht="15.8" customHeight="1">
      <c r="A74" s="121" t="s">
        <v>361</v>
      </c>
      <c r="B74" s="122" t="s">
        <v>189</v>
      </c>
      <c r="C74" s="118" t="s">
        <v>14</v>
      </c>
      <c r="D74" s="98"/>
      <c r="E74" s="119"/>
      <c r="F74" s="119"/>
      <c r="G74" s="119"/>
      <c r="H74" s="119"/>
      <c r="I74" s="119">
        <v>1</v>
      </c>
      <c r="J74" s="119"/>
      <c r="K74" s="119"/>
      <c r="L74" s="119"/>
      <c r="M74" s="119"/>
      <c r="N74" s="164">
        <f t="shared" si="4"/>
        <v>1</v>
      </c>
      <c r="O74" s="90">
        <v>285000</v>
      </c>
      <c r="P74" s="91">
        <f t="shared" si="5"/>
        <v>285000</v>
      </c>
      <c r="Q74" s="109"/>
    </row>
    <row r="75" spans="1:18" ht="15.8" customHeight="1">
      <c r="A75" s="121" t="s">
        <v>362</v>
      </c>
      <c r="B75" s="122" t="s">
        <v>190</v>
      </c>
      <c r="C75" s="118" t="s">
        <v>14</v>
      </c>
      <c r="D75" s="98"/>
      <c r="E75" s="119"/>
      <c r="F75" s="119"/>
      <c r="G75" s="119"/>
      <c r="H75" s="119"/>
      <c r="I75" s="119">
        <v>1</v>
      </c>
      <c r="J75" s="119"/>
      <c r="K75" s="119"/>
      <c r="L75" s="119"/>
      <c r="M75" s="119"/>
      <c r="N75" s="164">
        <f t="shared" si="4"/>
        <v>1</v>
      </c>
      <c r="O75" s="90">
        <v>450000</v>
      </c>
      <c r="P75" s="91">
        <f t="shared" si="5"/>
        <v>450000</v>
      </c>
      <c r="Q75" s="109"/>
    </row>
    <row r="76" spans="1:18" ht="15.8" customHeight="1">
      <c r="A76" s="121" t="s">
        <v>363</v>
      </c>
      <c r="B76" s="122" t="s">
        <v>302</v>
      </c>
      <c r="C76" s="118" t="s">
        <v>14</v>
      </c>
      <c r="D76" s="98"/>
      <c r="E76" s="119"/>
      <c r="F76" s="119"/>
      <c r="G76" s="119">
        <v>1</v>
      </c>
      <c r="H76" s="119"/>
      <c r="I76" s="119"/>
      <c r="J76" s="119"/>
      <c r="K76" s="119"/>
      <c r="L76" s="119"/>
      <c r="M76" s="119"/>
      <c r="N76" s="164">
        <f t="shared" si="4"/>
        <v>1</v>
      </c>
      <c r="O76" s="90">
        <v>120000</v>
      </c>
      <c r="P76" s="91">
        <f t="shared" si="5"/>
        <v>120000</v>
      </c>
      <c r="Q76" s="109"/>
    </row>
    <row r="77" spans="1:18" ht="15.8" customHeight="1">
      <c r="A77" s="121" t="s">
        <v>364</v>
      </c>
      <c r="B77" s="122" t="s">
        <v>191</v>
      </c>
      <c r="C77" s="118" t="s">
        <v>14</v>
      </c>
      <c r="D77" s="98"/>
      <c r="E77" s="119"/>
      <c r="F77" s="119"/>
      <c r="G77" s="119">
        <v>2</v>
      </c>
      <c r="H77" s="119"/>
      <c r="I77" s="119"/>
      <c r="J77" s="119"/>
      <c r="K77" s="119"/>
      <c r="L77" s="119"/>
      <c r="M77" s="119"/>
      <c r="N77" s="164">
        <f t="shared" si="4"/>
        <v>2</v>
      </c>
      <c r="O77" s="90">
        <v>350000</v>
      </c>
      <c r="P77" s="91">
        <f t="shared" si="5"/>
        <v>700000</v>
      </c>
      <c r="Q77" s="109"/>
      <c r="R77" s="110">
        <f>453000*1.3</f>
        <v>588900</v>
      </c>
    </row>
    <row r="78" spans="1:18" ht="15.8" customHeight="1">
      <c r="A78" s="121" t="s">
        <v>365</v>
      </c>
      <c r="B78" s="122" t="s">
        <v>192</v>
      </c>
      <c r="C78" s="118" t="s">
        <v>14</v>
      </c>
      <c r="D78" s="98"/>
      <c r="E78" s="119"/>
      <c r="F78" s="119">
        <v>1</v>
      </c>
      <c r="G78" s="119"/>
      <c r="H78" s="119"/>
      <c r="I78" s="119"/>
      <c r="J78" s="119"/>
      <c r="K78" s="119"/>
      <c r="L78" s="119"/>
      <c r="M78" s="119"/>
      <c r="N78" s="164">
        <f t="shared" si="4"/>
        <v>1</v>
      </c>
      <c r="O78" s="90">
        <v>350000</v>
      </c>
      <c r="P78" s="91">
        <f t="shared" si="5"/>
        <v>350000</v>
      </c>
      <c r="Q78" s="109"/>
    </row>
    <row r="79" spans="1:18" ht="15.8" customHeight="1">
      <c r="A79" s="121" t="s">
        <v>366</v>
      </c>
      <c r="B79" s="122" t="s">
        <v>193</v>
      </c>
      <c r="C79" s="118" t="s">
        <v>14</v>
      </c>
      <c r="D79" s="98"/>
      <c r="E79" s="119"/>
      <c r="F79" s="119"/>
      <c r="G79" s="119">
        <v>2</v>
      </c>
      <c r="H79" s="119"/>
      <c r="I79" s="119"/>
      <c r="J79" s="119"/>
      <c r="K79" s="119"/>
      <c r="L79" s="119"/>
      <c r="M79" s="119"/>
      <c r="N79" s="164">
        <f t="shared" si="4"/>
        <v>2</v>
      </c>
      <c r="O79" s="90">
        <v>285000</v>
      </c>
      <c r="P79" s="91">
        <f t="shared" si="5"/>
        <v>570000</v>
      </c>
      <c r="Q79" s="109"/>
      <c r="R79" s="110">
        <f>O77/20000</f>
        <v>17.5</v>
      </c>
    </row>
    <row r="80" spans="1:18" ht="15.8" customHeight="1">
      <c r="A80" s="121" t="s">
        <v>367</v>
      </c>
      <c r="B80" s="122" t="s">
        <v>194</v>
      </c>
      <c r="C80" s="118" t="s">
        <v>14</v>
      </c>
      <c r="D80" s="98"/>
      <c r="E80" s="119"/>
      <c r="F80" s="119"/>
      <c r="G80" s="119"/>
      <c r="H80" s="119"/>
      <c r="I80" s="119">
        <v>4</v>
      </c>
      <c r="J80" s="119"/>
      <c r="K80" s="119"/>
      <c r="L80" s="119"/>
      <c r="M80" s="119"/>
      <c r="N80" s="164">
        <f t="shared" si="4"/>
        <v>4</v>
      </c>
      <c r="O80" s="90">
        <v>220000</v>
      </c>
      <c r="P80" s="91">
        <f t="shared" si="5"/>
        <v>880000</v>
      </c>
      <c r="Q80" s="109"/>
    </row>
    <row r="81" spans="1:17" ht="15.8" customHeight="1">
      <c r="A81" s="121"/>
      <c r="B81" s="124"/>
      <c r="C81" s="127"/>
      <c r="D81" s="98"/>
      <c r="E81" s="119"/>
      <c r="F81" s="119"/>
      <c r="G81" s="119"/>
      <c r="H81" s="119"/>
      <c r="I81" s="119"/>
      <c r="J81" s="119"/>
      <c r="K81" s="119"/>
      <c r="L81" s="119"/>
      <c r="M81" s="119"/>
      <c r="N81" s="164">
        <f t="shared" si="4"/>
        <v>0</v>
      </c>
      <c r="O81" s="90"/>
      <c r="P81" s="91">
        <f t="shared" si="5"/>
        <v>0</v>
      </c>
      <c r="Q81" s="109"/>
    </row>
    <row r="82" spans="1:17" ht="17.350000000000001" customHeight="1">
      <c r="A82" s="116" t="s">
        <v>368</v>
      </c>
      <c r="B82" s="117" t="s">
        <v>195</v>
      </c>
      <c r="C82" s="127"/>
      <c r="D82" s="98"/>
      <c r="E82" s="119"/>
      <c r="F82" s="119"/>
      <c r="G82" s="119"/>
      <c r="H82" s="119"/>
      <c r="I82" s="119"/>
      <c r="J82" s="119"/>
      <c r="K82" s="119"/>
      <c r="L82" s="119"/>
      <c r="M82" s="119"/>
      <c r="N82" s="164">
        <f t="shared" si="4"/>
        <v>0</v>
      </c>
      <c r="O82" s="90"/>
      <c r="P82" s="91">
        <f t="shared" si="5"/>
        <v>0</v>
      </c>
      <c r="Q82" s="109"/>
    </row>
    <row r="83" spans="1:17" ht="15.8" customHeight="1">
      <c r="A83" s="121" t="s">
        <v>369</v>
      </c>
      <c r="B83" s="122" t="s">
        <v>196</v>
      </c>
      <c r="C83" s="118" t="s">
        <v>14</v>
      </c>
      <c r="D83" s="98"/>
      <c r="E83" s="119"/>
      <c r="F83" s="119"/>
      <c r="G83" s="119">
        <v>2</v>
      </c>
      <c r="H83" s="119"/>
      <c r="I83" s="119"/>
      <c r="J83" s="119"/>
      <c r="K83" s="119"/>
      <c r="L83" s="119"/>
      <c r="M83" s="119"/>
      <c r="N83" s="164">
        <f t="shared" si="4"/>
        <v>2</v>
      </c>
      <c r="O83" s="90">
        <v>400000</v>
      </c>
      <c r="P83" s="91">
        <f t="shared" si="5"/>
        <v>800000</v>
      </c>
      <c r="Q83" s="109"/>
    </row>
    <row r="84" spans="1:17" ht="15.8" customHeight="1">
      <c r="A84" s="135"/>
      <c r="B84" s="124"/>
      <c r="C84" s="118"/>
      <c r="D84" s="98"/>
      <c r="E84" s="119"/>
      <c r="F84" s="119"/>
      <c r="G84" s="119"/>
      <c r="H84" s="119"/>
      <c r="I84" s="119"/>
      <c r="J84" s="119"/>
      <c r="K84" s="119"/>
      <c r="L84" s="119"/>
      <c r="M84" s="119"/>
      <c r="N84" s="164">
        <f t="shared" si="4"/>
        <v>0</v>
      </c>
      <c r="O84" s="90"/>
      <c r="P84" s="91">
        <f t="shared" si="5"/>
        <v>0</v>
      </c>
      <c r="Q84" s="109"/>
    </row>
    <row r="85" spans="1:17" ht="15.8" customHeight="1">
      <c r="A85" s="116" t="s">
        <v>371</v>
      </c>
      <c r="B85" s="117" t="s">
        <v>197</v>
      </c>
      <c r="C85" s="118" t="s">
        <v>14</v>
      </c>
      <c r="D85" s="98"/>
      <c r="E85" s="119"/>
      <c r="F85" s="119">
        <v>1</v>
      </c>
      <c r="G85" s="119">
        <v>7</v>
      </c>
      <c r="H85" s="119"/>
      <c r="I85" s="119">
        <v>6</v>
      </c>
      <c r="J85" s="119"/>
      <c r="K85" s="119"/>
      <c r="L85" s="119"/>
      <c r="M85" s="119"/>
      <c r="N85" s="164">
        <f t="shared" si="4"/>
        <v>14</v>
      </c>
      <c r="O85" s="90">
        <v>15000</v>
      </c>
      <c r="P85" s="91">
        <f t="shared" si="5"/>
        <v>210000</v>
      </c>
      <c r="Q85" s="109"/>
    </row>
    <row r="86" spans="1:17" ht="15.8" customHeight="1">
      <c r="A86" s="126"/>
      <c r="B86" s="124"/>
      <c r="C86" s="127"/>
      <c r="D86" s="98"/>
      <c r="E86" s="119"/>
      <c r="F86" s="119"/>
      <c r="G86" s="119"/>
      <c r="H86" s="119"/>
      <c r="I86" s="119"/>
      <c r="J86" s="119"/>
      <c r="K86" s="119"/>
      <c r="L86" s="119"/>
      <c r="M86" s="119"/>
      <c r="N86" s="164">
        <f t="shared" si="4"/>
        <v>0</v>
      </c>
      <c r="O86" s="90"/>
      <c r="P86" s="91">
        <f t="shared" si="5"/>
        <v>0</v>
      </c>
      <c r="Q86" s="109"/>
    </row>
    <row r="87" spans="1:17" ht="15.8" customHeight="1">
      <c r="A87" s="116" t="s">
        <v>370</v>
      </c>
      <c r="B87" s="117" t="s">
        <v>198</v>
      </c>
      <c r="C87" s="127"/>
      <c r="D87" s="98"/>
      <c r="E87" s="119"/>
      <c r="F87" s="119"/>
      <c r="G87" s="119"/>
      <c r="H87" s="119"/>
      <c r="I87" s="119"/>
      <c r="J87" s="119"/>
      <c r="K87" s="119"/>
      <c r="L87" s="119"/>
      <c r="M87" s="119"/>
      <c r="N87" s="164">
        <f t="shared" si="4"/>
        <v>0</v>
      </c>
      <c r="O87" s="90"/>
      <c r="P87" s="91">
        <f t="shared" si="5"/>
        <v>0</v>
      </c>
      <c r="Q87" s="109"/>
    </row>
    <row r="88" spans="1:17" ht="15.8" customHeight="1">
      <c r="A88" s="121" t="s">
        <v>372</v>
      </c>
      <c r="B88" s="122" t="s">
        <v>199</v>
      </c>
      <c r="C88" s="118" t="s">
        <v>14</v>
      </c>
      <c r="D88" s="98"/>
      <c r="E88" s="119"/>
      <c r="F88" s="119"/>
      <c r="G88" s="119"/>
      <c r="H88" s="119"/>
      <c r="I88" s="119">
        <v>1</v>
      </c>
      <c r="J88" s="119"/>
      <c r="K88" s="119"/>
      <c r="L88" s="119"/>
      <c r="M88" s="119"/>
      <c r="N88" s="164">
        <f t="shared" si="4"/>
        <v>1</v>
      </c>
      <c r="O88" s="90">
        <v>120000</v>
      </c>
      <c r="P88" s="91">
        <f t="shared" si="5"/>
        <v>120000</v>
      </c>
      <c r="Q88" s="109"/>
    </row>
    <row r="89" spans="1:17" ht="15.8" customHeight="1">
      <c r="A89" s="121" t="s">
        <v>373</v>
      </c>
      <c r="B89" s="122" t="s">
        <v>200</v>
      </c>
      <c r="C89" s="118" t="s">
        <v>14</v>
      </c>
      <c r="D89" s="98"/>
      <c r="E89" s="119"/>
      <c r="F89" s="119"/>
      <c r="G89" s="119"/>
      <c r="H89" s="119"/>
      <c r="I89" s="119">
        <v>1</v>
      </c>
      <c r="J89" s="119"/>
      <c r="K89" s="119"/>
      <c r="L89" s="119"/>
      <c r="M89" s="119"/>
      <c r="N89" s="164">
        <f t="shared" si="4"/>
        <v>1</v>
      </c>
      <c r="O89" s="90">
        <v>110000</v>
      </c>
      <c r="P89" s="91">
        <f t="shared" si="5"/>
        <v>110000</v>
      </c>
      <c r="Q89" s="109"/>
    </row>
    <row r="90" spans="1:17" ht="15.8" customHeight="1">
      <c r="A90" s="121" t="s">
        <v>374</v>
      </c>
      <c r="B90" s="122" t="s">
        <v>201</v>
      </c>
      <c r="C90" s="118" t="s">
        <v>14</v>
      </c>
      <c r="D90" s="98"/>
      <c r="E90" s="119"/>
      <c r="F90" s="119"/>
      <c r="G90" s="119"/>
      <c r="H90" s="119"/>
      <c r="I90" s="119">
        <v>1</v>
      </c>
      <c r="J90" s="119"/>
      <c r="K90" s="119"/>
      <c r="L90" s="119"/>
      <c r="M90" s="119"/>
      <c r="N90" s="164">
        <f t="shared" si="4"/>
        <v>1</v>
      </c>
      <c r="O90" s="90">
        <v>65000</v>
      </c>
      <c r="P90" s="91">
        <f t="shared" si="5"/>
        <v>65000</v>
      </c>
      <c r="Q90" s="109"/>
    </row>
    <row r="91" spans="1:17" ht="15.8" customHeight="1">
      <c r="A91" s="126"/>
      <c r="B91" s="124"/>
      <c r="C91" s="118"/>
      <c r="D91" s="98"/>
      <c r="E91" s="119"/>
      <c r="F91" s="119"/>
      <c r="G91" s="119"/>
      <c r="H91" s="119"/>
      <c r="I91" s="119"/>
      <c r="J91" s="119"/>
      <c r="K91" s="119"/>
      <c r="L91" s="119"/>
      <c r="M91" s="119"/>
      <c r="N91" s="120">
        <f t="shared" si="4"/>
        <v>0</v>
      </c>
      <c r="O91" s="90"/>
      <c r="P91" s="91">
        <f t="shared" si="5"/>
        <v>0</v>
      </c>
      <c r="Q91" s="109"/>
    </row>
    <row r="92" spans="1:17" ht="15.8" customHeight="1">
      <c r="A92" s="116" t="s">
        <v>375</v>
      </c>
      <c r="B92" s="117" t="s">
        <v>202</v>
      </c>
      <c r="C92" s="118" t="s">
        <v>14</v>
      </c>
      <c r="D92" s="98"/>
      <c r="E92" s="119"/>
      <c r="F92" s="119"/>
      <c r="G92" s="119"/>
      <c r="H92" s="119"/>
      <c r="I92" s="119">
        <v>3</v>
      </c>
      <c r="J92" s="119"/>
      <c r="K92" s="119"/>
      <c r="L92" s="119"/>
      <c r="M92" s="119"/>
      <c r="N92" s="164">
        <f t="shared" si="4"/>
        <v>3</v>
      </c>
      <c r="O92" s="90">
        <v>12000</v>
      </c>
      <c r="P92" s="91">
        <f t="shared" si="5"/>
        <v>36000</v>
      </c>
      <c r="Q92" s="109"/>
    </row>
    <row r="93" spans="1:17" ht="15.8" customHeight="1">
      <c r="A93" s="126"/>
      <c r="B93" s="124"/>
      <c r="C93" s="118"/>
      <c r="D93" s="98"/>
      <c r="E93" s="119"/>
      <c r="F93" s="119"/>
      <c r="G93" s="119"/>
      <c r="H93" s="119"/>
      <c r="I93" s="119"/>
      <c r="J93" s="119"/>
      <c r="K93" s="119"/>
      <c r="L93" s="119"/>
      <c r="M93" s="119"/>
      <c r="N93" s="164">
        <f t="shared" si="4"/>
        <v>0</v>
      </c>
      <c r="O93" s="90"/>
      <c r="P93" s="91">
        <f t="shared" si="5"/>
        <v>0</v>
      </c>
      <c r="Q93" s="109"/>
    </row>
    <row r="94" spans="1:17" ht="15.8" customHeight="1">
      <c r="A94" s="116" t="s">
        <v>376</v>
      </c>
      <c r="B94" s="136" t="s">
        <v>203</v>
      </c>
      <c r="C94" s="118"/>
      <c r="D94" s="98"/>
      <c r="E94" s="119"/>
      <c r="F94" s="119"/>
      <c r="G94" s="119"/>
      <c r="H94" s="119"/>
      <c r="I94" s="119"/>
      <c r="J94" s="119"/>
      <c r="K94" s="119"/>
      <c r="L94" s="119"/>
      <c r="M94" s="119"/>
      <c r="N94" s="164">
        <f t="shared" si="4"/>
        <v>0</v>
      </c>
      <c r="O94" s="90"/>
      <c r="P94" s="91">
        <f t="shared" si="5"/>
        <v>0</v>
      </c>
      <c r="Q94" s="109"/>
    </row>
    <row r="95" spans="1:17" ht="15.8" customHeight="1">
      <c r="A95" s="121" t="s">
        <v>377</v>
      </c>
      <c r="B95" s="137" t="s">
        <v>204</v>
      </c>
      <c r="C95" s="118" t="s">
        <v>1</v>
      </c>
      <c r="D95" s="98"/>
      <c r="E95" s="119"/>
      <c r="F95" s="119"/>
      <c r="G95" s="119"/>
      <c r="H95" s="119"/>
      <c r="I95" s="119">
        <f>24</f>
        <v>24</v>
      </c>
      <c r="J95" s="119"/>
      <c r="K95" s="119"/>
      <c r="L95" s="119"/>
      <c r="M95" s="119"/>
      <c r="N95" s="164">
        <f t="shared" si="4"/>
        <v>24</v>
      </c>
      <c r="O95" s="90">
        <v>6500</v>
      </c>
      <c r="P95" s="91">
        <f t="shared" si="5"/>
        <v>156000</v>
      </c>
      <c r="Q95" s="109"/>
    </row>
    <row r="96" spans="1:17" ht="15.8" customHeight="1">
      <c r="A96" s="121" t="s">
        <v>378</v>
      </c>
      <c r="B96" s="137" t="s">
        <v>205</v>
      </c>
      <c r="C96" s="118" t="s">
        <v>1</v>
      </c>
      <c r="D96" s="98"/>
      <c r="E96" s="119"/>
      <c r="F96" s="119"/>
      <c r="G96" s="119"/>
      <c r="H96" s="119"/>
      <c r="I96" s="119">
        <f>15+3</f>
        <v>18</v>
      </c>
      <c r="J96" s="119"/>
      <c r="K96" s="119"/>
      <c r="L96" s="119"/>
      <c r="M96" s="119"/>
      <c r="N96" s="164">
        <f t="shared" si="4"/>
        <v>18</v>
      </c>
      <c r="O96" s="90">
        <v>7500</v>
      </c>
      <c r="P96" s="91">
        <f t="shared" si="5"/>
        <v>135000</v>
      </c>
      <c r="Q96" s="109"/>
    </row>
    <row r="97" spans="1:17" ht="15.8" customHeight="1">
      <c r="A97" s="121" t="s">
        <v>379</v>
      </c>
      <c r="B97" s="137" t="s">
        <v>206</v>
      </c>
      <c r="C97" s="118" t="s">
        <v>1</v>
      </c>
      <c r="D97" s="98"/>
      <c r="E97" s="119"/>
      <c r="F97" s="119"/>
      <c r="G97" s="119"/>
      <c r="H97" s="119"/>
      <c r="I97" s="119">
        <f>24+1</f>
        <v>25</v>
      </c>
      <c r="J97" s="119"/>
      <c r="K97" s="119"/>
      <c r="L97" s="119"/>
      <c r="M97" s="119"/>
      <c r="N97" s="164">
        <f t="shared" si="4"/>
        <v>25</v>
      </c>
      <c r="O97" s="90">
        <v>8500</v>
      </c>
      <c r="P97" s="91">
        <f t="shared" si="5"/>
        <v>212500</v>
      </c>
      <c r="Q97" s="109"/>
    </row>
    <row r="98" spans="1:17" ht="15.8" customHeight="1">
      <c r="A98" s="121" t="s">
        <v>380</v>
      </c>
      <c r="B98" s="137" t="s">
        <v>207</v>
      </c>
      <c r="C98" s="118" t="s">
        <v>1</v>
      </c>
      <c r="D98" s="98"/>
      <c r="E98" s="119"/>
      <c r="F98" s="119"/>
      <c r="G98" s="119"/>
      <c r="H98" s="119"/>
      <c r="I98" s="119">
        <f>9</f>
        <v>9</v>
      </c>
      <c r="J98" s="119"/>
      <c r="K98" s="119"/>
      <c r="L98" s="119"/>
      <c r="M98" s="119"/>
      <c r="N98" s="164">
        <f t="shared" si="4"/>
        <v>9</v>
      </c>
      <c r="O98" s="90">
        <v>9500</v>
      </c>
      <c r="P98" s="91">
        <f t="shared" si="5"/>
        <v>85500</v>
      </c>
      <c r="Q98" s="109"/>
    </row>
    <row r="99" spans="1:17" ht="15.8" customHeight="1">
      <c r="A99" s="126"/>
      <c r="B99" s="124"/>
      <c r="C99" s="118"/>
      <c r="D99" s="98"/>
      <c r="E99" s="119"/>
      <c r="F99" s="119"/>
      <c r="G99" s="119"/>
      <c r="H99" s="119"/>
      <c r="I99" s="119"/>
      <c r="J99" s="119"/>
      <c r="K99" s="119"/>
      <c r="L99" s="119"/>
      <c r="M99" s="119"/>
      <c r="N99" s="120">
        <f t="shared" si="4"/>
        <v>0</v>
      </c>
      <c r="O99" s="90"/>
      <c r="P99" s="91">
        <f t="shared" ref="P99:P130" si="6">O99*N99</f>
        <v>0</v>
      </c>
      <c r="Q99" s="109"/>
    </row>
    <row r="100" spans="1:17" ht="15.8" customHeight="1">
      <c r="A100" s="116" t="s">
        <v>381</v>
      </c>
      <c r="B100" s="136" t="s">
        <v>208</v>
      </c>
      <c r="C100" s="118" t="s">
        <v>3</v>
      </c>
      <c r="D100" s="98"/>
      <c r="E100" s="119"/>
      <c r="F100" s="119">
        <f>151+104</f>
        <v>255</v>
      </c>
      <c r="G100" s="119">
        <f>360+52+258+52+176+70+102+88+163+256+60</f>
        <v>1637</v>
      </c>
      <c r="H100" s="119"/>
      <c r="I100" s="119">
        <f>495+84+110+221+312+720</f>
        <v>1942</v>
      </c>
      <c r="J100" s="119"/>
      <c r="K100" s="119"/>
      <c r="L100" s="119"/>
      <c r="M100" s="119"/>
      <c r="N100" s="120">
        <f t="shared" ref="N100:N143" si="7">SUM(D100:M100)</f>
        <v>3834</v>
      </c>
      <c r="O100" s="90">
        <v>700</v>
      </c>
      <c r="P100" s="91">
        <f t="shared" si="6"/>
        <v>2683800</v>
      </c>
      <c r="Q100" s="109"/>
    </row>
    <row r="101" spans="1:17" ht="15.8" customHeight="1">
      <c r="A101" s="126"/>
      <c r="B101" s="124"/>
      <c r="C101" s="118"/>
      <c r="D101" s="98"/>
      <c r="E101" s="119"/>
      <c r="F101" s="119"/>
      <c r="G101" s="119"/>
      <c r="H101" s="119"/>
      <c r="I101" s="119"/>
      <c r="J101" s="119"/>
      <c r="K101" s="119"/>
      <c r="L101" s="119"/>
      <c r="M101" s="119"/>
      <c r="N101" s="120">
        <f t="shared" si="7"/>
        <v>0</v>
      </c>
      <c r="O101" s="90"/>
      <c r="P101" s="91">
        <f t="shared" si="6"/>
        <v>0</v>
      </c>
      <c r="Q101" s="109"/>
    </row>
    <row r="102" spans="1:17" ht="15.8" customHeight="1">
      <c r="A102" s="116" t="s">
        <v>382</v>
      </c>
      <c r="B102" s="136" t="s">
        <v>209</v>
      </c>
      <c r="C102" s="118" t="s">
        <v>3</v>
      </c>
      <c r="D102" s="98"/>
      <c r="E102" s="119">
        <v>54</v>
      </c>
      <c r="F102" s="119">
        <v>27</v>
      </c>
      <c r="G102" s="119">
        <v>5</v>
      </c>
      <c r="H102" s="119"/>
      <c r="I102" s="119">
        <f>(I95+I96+I97+I98)*3</f>
        <v>228</v>
      </c>
      <c r="J102" s="119">
        <v>25</v>
      </c>
      <c r="K102" s="119">
        <v>15</v>
      </c>
      <c r="L102" s="119"/>
      <c r="M102" s="119"/>
      <c r="N102" s="120">
        <f>SUM(D102:M102)</f>
        <v>354</v>
      </c>
      <c r="O102" s="90">
        <v>260</v>
      </c>
      <c r="P102" s="91">
        <f t="shared" si="6"/>
        <v>92040</v>
      </c>
      <c r="Q102" s="109"/>
    </row>
    <row r="103" spans="1:17" ht="15.8" customHeight="1">
      <c r="A103" s="126"/>
      <c r="B103" s="124"/>
      <c r="C103" s="118"/>
      <c r="D103" s="98"/>
      <c r="E103" s="119"/>
      <c r="F103" s="119"/>
      <c r="G103" s="119"/>
      <c r="H103" s="119"/>
      <c r="I103" s="119"/>
      <c r="J103" s="119"/>
      <c r="K103" s="119"/>
      <c r="L103" s="119"/>
      <c r="M103" s="119"/>
      <c r="N103" s="120">
        <f t="shared" si="7"/>
        <v>0</v>
      </c>
      <c r="O103" s="90"/>
      <c r="P103" s="91">
        <f t="shared" si="6"/>
        <v>0</v>
      </c>
      <c r="Q103" s="109"/>
    </row>
    <row r="104" spans="1:17" ht="15.8" customHeight="1">
      <c r="A104" s="116" t="s">
        <v>383</v>
      </c>
      <c r="B104" s="136" t="s">
        <v>210</v>
      </c>
      <c r="C104" s="118" t="s">
        <v>3</v>
      </c>
      <c r="D104" s="98"/>
      <c r="E104" s="119"/>
      <c r="F104" s="119">
        <v>100</v>
      </c>
      <c r="G104" s="119">
        <f>408+60</f>
        <v>468</v>
      </c>
      <c r="H104" s="119"/>
      <c r="I104" s="119">
        <v>204</v>
      </c>
      <c r="J104" s="119"/>
      <c r="K104" s="119"/>
      <c r="L104" s="119"/>
      <c r="M104" s="119"/>
      <c r="N104" s="120">
        <f t="shared" si="7"/>
        <v>772</v>
      </c>
      <c r="O104" s="90">
        <v>1200</v>
      </c>
      <c r="P104" s="91">
        <f t="shared" si="6"/>
        <v>926400</v>
      </c>
      <c r="Q104" s="109"/>
    </row>
    <row r="105" spans="1:17" ht="15.8" customHeight="1">
      <c r="A105" s="126"/>
      <c r="B105" s="124"/>
      <c r="C105" s="118"/>
      <c r="D105" s="98"/>
      <c r="E105" s="119"/>
      <c r="F105" s="119"/>
      <c r="G105" s="119"/>
      <c r="H105" s="119"/>
      <c r="I105" s="119"/>
      <c r="J105" s="119"/>
      <c r="K105" s="119"/>
      <c r="L105" s="119"/>
      <c r="M105" s="119"/>
      <c r="N105" s="120">
        <f t="shared" si="7"/>
        <v>0</v>
      </c>
      <c r="O105" s="90"/>
      <c r="P105" s="91">
        <f t="shared" si="6"/>
        <v>0</v>
      </c>
      <c r="Q105" s="109"/>
    </row>
    <row r="106" spans="1:17" ht="15.8" customHeight="1">
      <c r="A106" s="116" t="s">
        <v>384</v>
      </c>
      <c r="B106" s="136" t="s">
        <v>211</v>
      </c>
      <c r="C106" s="118"/>
      <c r="D106" s="98"/>
      <c r="E106" s="119"/>
      <c r="F106" s="119"/>
      <c r="G106" s="119"/>
      <c r="H106" s="119"/>
      <c r="I106" s="119"/>
      <c r="J106" s="119"/>
      <c r="K106" s="119"/>
      <c r="L106" s="119"/>
      <c r="M106" s="119"/>
      <c r="N106" s="120">
        <f t="shared" si="7"/>
        <v>0</v>
      </c>
      <c r="O106" s="90"/>
      <c r="P106" s="91">
        <f t="shared" si="6"/>
        <v>0</v>
      </c>
      <c r="Q106" s="109"/>
    </row>
    <row r="107" spans="1:17" ht="15.8" customHeight="1">
      <c r="A107" s="121" t="s">
        <v>385</v>
      </c>
      <c r="B107" s="137" t="s">
        <v>124</v>
      </c>
      <c r="C107" s="118" t="s">
        <v>4</v>
      </c>
      <c r="D107" s="98"/>
      <c r="E107" s="119">
        <v>650</v>
      </c>
      <c r="F107" s="119">
        <f>108+140</f>
        <v>248</v>
      </c>
      <c r="G107" s="119">
        <v>528</v>
      </c>
      <c r="H107" s="119"/>
      <c r="I107" s="119">
        <v>900</v>
      </c>
      <c r="J107" s="119">
        <v>180</v>
      </c>
      <c r="K107" s="119">
        <v>180</v>
      </c>
      <c r="L107" s="119"/>
      <c r="M107" s="119"/>
      <c r="N107" s="120">
        <f t="shared" si="7"/>
        <v>2686</v>
      </c>
      <c r="O107" s="90">
        <v>170</v>
      </c>
      <c r="P107" s="91">
        <f t="shared" si="6"/>
        <v>456620</v>
      </c>
      <c r="Q107" s="109"/>
    </row>
    <row r="108" spans="1:17" ht="15.8" customHeight="1">
      <c r="A108" s="121" t="s">
        <v>386</v>
      </c>
      <c r="B108" s="137" t="s">
        <v>123</v>
      </c>
      <c r="C108" s="118" t="s">
        <v>4</v>
      </c>
      <c r="D108" s="98"/>
      <c r="E108" s="119"/>
      <c r="F108" s="119"/>
      <c r="G108" s="119">
        <v>300</v>
      </c>
      <c r="H108" s="119"/>
      <c r="I108" s="119"/>
      <c r="J108" s="119"/>
      <c r="K108" s="119"/>
      <c r="L108" s="119"/>
      <c r="M108" s="119"/>
      <c r="N108" s="120">
        <f t="shared" si="7"/>
        <v>300</v>
      </c>
      <c r="O108" s="90">
        <v>190</v>
      </c>
      <c r="P108" s="91">
        <f t="shared" si="6"/>
        <v>57000</v>
      </c>
      <c r="Q108" s="109"/>
    </row>
    <row r="109" spans="1:17" ht="15.8" customHeight="1">
      <c r="A109" s="126"/>
      <c r="B109" s="124"/>
      <c r="C109" s="118"/>
      <c r="D109" s="98"/>
      <c r="E109" s="119"/>
      <c r="F109" s="119"/>
      <c r="G109" s="119"/>
      <c r="H109" s="119"/>
      <c r="I109" s="119"/>
      <c r="J109" s="119"/>
      <c r="K109" s="119"/>
      <c r="L109" s="119"/>
      <c r="M109" s="119"/>
      <c r="N109" s="120">
        <f t="shared" si="7"/>
        <v>0</v>
      </c>
      <c r="O109" s="90"/>
      <c r="P109" s="91">
        <f t="shared" si="6"/>
        <v>0</v>
      </c>
      <c r="Q109" s="109"/>
    </row>
    <row r="110" spans="1:17" ht="15.8" customHeight="1">
      <c r="A110" s="116" t="s">
        <v>390</v>
      </c>
      <c r="B110" s="136" t="s">
        <v>212</v>
      </c>
      <c r="C110" s="118"/>
      <c r="D110" s="98"/>
      <c r="E110" s="119"/>
      <c r="F110" s="119"/>
      <c r="G110" s="119"/>
      <c r="H110" s="119"/>
      <c r="I110" s="119"/>
      <c r="J110" s="119"/>
      <c r="K110" s="119"/>
      <c r="L110" s="119"/>
      <c r="M110" s="119"/>
      <c r="N110" s="120">
        <f t="shared" si="7"/>
        <v>0</v>
      </c>
      <c r="O110" s="90"/>
      <c r="P110" s="91">
        <f t="shared" si="6"/>
        <v>0</v>
      </c>
      <c r="Q110" s="109"/>
    </row>
    <row r="111" spans="1:17" ht="15.8" customHeight="1">
      <c r="A111" s="121" t="s">
        <v>387</v>
      </c>
      <c r="B111" s="137" t="s">
        <v>213</v>
      </c>
      <c r="C111" s="118" t="s">
        <v>1</v>
      </c>
      <c r="D111" s="98"/>
      <c r="E111" s="119"/>
      <c r="F111" s="119">
        <f>50+28</f>
        <v>78</v>
      </c>
      <c r="G111" s="119">
        <f>176+10</f>
        <v>186</v>
      </c>
      <c r="H111" s="119"/>
      <c r="I111" s="119">
        <f>33+10</f>
        <v>43</v>
      </c>
      <c r="J111" s="119">
        <f>28+32</f>
        <v>60</v>
      </c>
      <c r="K111" s="119">
        <v>8</v>
      </c>
      <c r="L111" s="119"/>
      <c r="M111" s="119"/>
      <c r="N111" s="164">
        <f t="shared" si="7"/>
        <v>375</v>
      </c>
      <c r="O111" s="90">
        <v>950</v>
      </c>
      <c r="P111" s="91">
        <f t="shared" si="6"/>
        <v>356250</v>
      </c>
      <c r="Q111" s="109"/>
    </row>
    <row r="112" spans="1:17" ht="15.8" customHeight="1">
      <c r="A112" s="126"/>
      <c r="B112" s="124"/>
      <c r="C112" s="118"/>
      <c r="D112" s="98"/>
      <c r="E112" s="119"/>
      <c r="F112" s="119"/>
      <c r="G112" s="119"/>
      <c r="H112" s="119"/>
      <c r="I112" s="119"/>
      <c r="J112" s="119"/>
      <c r="K112" s="119"/>
      <c r="L112" s="119"/>
      <c r="M112" s="119"/>
      <c r="N112" s="164">
        <f t="shared" si="7"/>
        <v>0</v>
      </c>
      <c r="O112" s="90"/>
      <c r="P112" s="91">
        <f t="shared" si="6"/>
        <v>0</v>
      </c>
      <c r="Q112" s="109"/>
    </row>
    <row r="113" spans="1:17" ht="15.8" customHeight="1">
      <c r="A113" s="116" t="s">
        <v>391</v>
      </c>
      <c r="B113" s="136" t="s">
        <v>214</v>
      </c>
      <c r="C113" s="118"/>
      <c r="D113" s="98"/>
      <c r="E113" s="119"/>
      <c r="F113" s="119"/>
      <c r="G113" s="119"/>
      <c r="H113" s="119"/>
      <c r="I113" s="119"/>
      <c r="J113" s="119"/>
      <c r="K113" s="119"/>
      <c r="L113" s="119"/>
      <c r="M113" s="119"/>
      <c r="N113" s="164">
        <f t="shared" si="7"/>
        <v>0</v>
      </c>
      <c r="O113" s="90"/>
      <c r="P113" s="91">
        <f t="shared" si="6"/>
        <v>0</v>
      </c>
      <c r="Q113" s="109"/>
    </row>
    <row r="114" spans="1:17" ht="15.8" customHeight="1">
      <c r="A114" s="121" t="s">
        <v>388</v>
      </c>
      <c r="B114" s="137" t="s">
        <v>215</v>
      </c>
      <c r="C114" s="118" t="s">
        <v>1</v>
      </c>
      <c r="D114" s="98"/>
      <c r="E114" s="111">
        <v>72</v>
      </c>
      <c r="F114" s="111">
        <v>8</v>
      </c>
      <c r="G114" s="111">
        <v>20</v>
      </c>
      <c r="H114" s="111"/>
      <c r="I114" s="111">
        <v>55</v>
      </c>
      <c r="J114" s="119"/>
      <c r="K114" s="119">
        <v>8</v>
      </c>
      <c r="L114" s="119"/>
      <c r="M114" s="119"/>
      <c r="N114" s="164">
        <f t="shared" si="7"/>
        <v>163</v>
      </c>
      <c r="O114" s="90">
        <v>650</v>
      </c>
      <c r="P114" s="91">
        <f t="shared" si="6"/>
        <v>105950</v>
      </c>
      <c r="Q114" s="109"/>
    </row>
    <row r="115" spans="1:17" ht="15.8" customHeight="1">
      <c r="A115" s="126"/>
      <c r="B115" s="124"/>
      <c r="C115" s="118"/>
      <c r="D115" s="98"/>
      <c r="E115" s="111"/>
      <c r="F115" s="111"/>
      <c r="G115" s="111"/>
      <c r="H115" s="111"/>
      <c r="I115" s="111"/>
      <c r="J115" s="119"/>
      <c r="K115" s="119"/>
      <c r="L115" s="119"/>
      <c r="M115" s="119"/>
      <c r="N115" s="164">
        <f t="shared" si="7"/>
        <v>0</v>
      </c>
      <c r="O115" s="90"/>
      <c r="P115" s="91">
        <f t="shared" si="6"/>
        <v>0</v>
      </c>
      <c r="Q115" s="109"/>
    </row>
    <row r="116" spans="1:17" ht="15.8" customHeight="1">
      <c r="A116" s="116" t="s">
        <v>392</v>
      </c>
      <c r="B116" s="136" t="s">
        <v>216</v>
      </c>
      <c r="C116" s="118"/>
      <c r="D116" s="98"/>
      <c r="E116" s="111"/>
      <c r="F116" s="111"/>
      <c r="G116" s="111"/>
      <c r="H116" s="111"/>
      <c r="I116" s="111"/>
      <c r="J116" s="119"/>
      <c r="K116" s="119"/>
      <c r="L116" s="119"/>
      <c r="M116" s="119"/>
      <c r="N116" s="164">
        <f t="shared" si="7"/>
        <v>0</v>
      </c>
      <c r="O116" s="90"/>
      <c r="P116" s="91">
        <f t="shared" si="6"/>
        <v>0</v>
      </c>
      <c r="Q116" s="109"/>
    </row>
    <row r="117" spans="1:17" ht="15.8" customHeight="1">
      <c r="A117" s="121" t="s">
        <v>389</v>
      </c>
      <c r="B117" s="137" t="s">
        <v>217</v>
      </c>
      <c r="C117" s="118" t="s">
        <v>1</v>
      </c>
      <c r="D117" s="98"/>
      <c r="E117" s="111"/>
      <c r="F117" s="111"/>
      <c r="G117" s="111">
        <v>20</v>
      </c>
      <c r="H117" s="111"/>
      <c r="I117" s="111">
        <v>64</v>
      </c>
      <c r="J117" s="119"/>
      <c r="K117" s="119"/>
      <c r="L117" s="119"/>
      <c r="M117" s="119"/>
      <c r="N117" s="164">
        <f t="shared" si="7"/>
        <v>84</v>
      </c>
      <c r="O117" s="90">
        <v>2400</v>
      </c>
      <c r="P117" s="91">
        <f t="shared" si="6"/>
        <v>201600</v>
      </c>
      <c r="Q117" s="109"/>
    </row>
    <row r="118" spans="1:17" ht="15.8" customHeight="1">
      <c r="A118" s="126"/>
      <c r="B118" s="124"/>
      <c r="C118" s="118"/>
      <c r="D118" s="98"/>
      <c r="E118" s="119"/>
      <c r="F118" s="119"/>
      <c r="G118" s="119"/>
      <c r="H118" s="119"/>
      <c r="I118" s="119"/>
      <c r="J118" s="119"/>
      <c r="K118" s="119"/>
      <c r="L118" s="119"/>
      <c r="M118" s="119"/>
      <c r="N118" s="164">
        <f t="shared" si="7"/>
        <v>0</v>
      </c>
      <c r="O118" s="90"/>
      <c r="P118" s="91">
        <f t="shared" si="6"/>
        <v>0</v>
      </c>
      <c r="Q118" s="109"/>
    </row>
    <row r="119" spans="1:17" ht="15.8" customHeight="1">
      <c r="A119" s="116" t="s">
        <v>393</v>
      </c>
      <c r="B119" s="136" t="s">
        <v>218</v>
      </c>
      <c r="C119" s="118"/>
      <c r="D119" s="98"/>
      <c r="E119" s="119"/>
      <c r="F119" s="119"/>
      <c r="G119" s="119"/>
      <c r="H119" s="119"/>
      <c r="I119" s="119"/>
      <c r="J119" s="119"/>
      <c r="K119" s="119"/>
      <c r="L119" s="119"/>
      <c r="M119" s="119"/>
      <c r="N119" s="164">
        <f t="shared" si="7"/>
        <v>0</v>
      </c>
      <c r="O119" s="90"/>
      <c r="P119" s="91">
        <f t="shared" si="6"/>
        <v>0</v>
      </c>
      <c r="Q119" s="109"/>
    </row>
    <row r="120" spans="1:17" ht="15.8" customHeight="1">
      <c r="A120" s="121" t="s">
        <v>394</v>
      </c>
      <c r="B120" s="137" t="s">
        <v>219</v>
      </c>
      <c r="C120" s="118" t="s">
        <v>1</v>
      </c>
      <c r="D120" s="98"/>
      <c r="E120" s="119"/>
      <c r="F120" s="119"/>
      <c r="G120" s="119">
        <v>20</v>
      </c>
      <c r="H120" s="119"/>
      <c r="I120" s="119">
        <f>15+25</f>
        <v>40</v>
      </c>
      <c r="J120" s="119"/>
      <c r="K120" s="119"/>
      <c r="L120" s="119"/>
      <c r="M120" s="119"/>
      <c r="N120" s="164">
        <f t="shared" si="7"/>
        <v>60</v>
      </c>
      <c r="O120" s="90">
        <v>500</v>
      </c>
      <c r="P120" s="91">
        <f t="shared" si="6"/>
        <v>30000</v>
      </c>
      <c r="Q120" s="109"/>
    </row>
    <row r="121" spans="1:17" ht="15.8" customHeight="1">
      <c r="A121" s="126"/>
      <c r="B121" s="124"/>
      <c r="C121" s="118"/>
      <c r="D121" s="98"/>
      <c r="E121" s="119"/>
      <c r="F121" s="119"/>
      <c r="G121" s="119"/>
      <c r="H121" s="119"/>
      <c r="I121" s="119"/>
      <c r="J121" s="119"/>
      <c r="K121" s="119"/>
      <c r="L121" s="119"/>
      <c r="M121" s="119"/>
      <c r="N121" s="164">
        <f t="shared" si="7"/>
        <v>0</v>
      </c>
      <c r="O121" s="90"/>
      <c r="P121" s="91">
        <f t="shared" si="6"/>
        <v>0</v>
      </c>
      <c r="Q121" s="109"/>
    </row>
    <row r="122" spans="1:17" ht="15.8" customHeight="1">
      <c r="A122" s="116" t="s">
        <v>395</v>
      </c>
      <c r="B122" s="136" t="s">
        <v>220</v>
      </c>
      <c r="C122" s="118" t="s">
        <v>14</v>
      </c>
      <c r="D122" s="98">
        <v>1</v>
      </c>
      <c r="E122" s="119">
        <v>1</v>
      </c>
      <c r="F122" s="119">
        <v>1</v>
      </c>
      <c r="G122" s="119">
        <v>1</v>
      </c>
      <c r="H122" s="119">
        <v>1</v>
      </c>
      <c r="I122" s="119">
        <v>1</v>
      </c>
      <c r="J122" s="119">
        <v>1</v>
      </c>
      <c r="K122" s="119">
        <v>1</v>
      </c>
      <c r="L122" s="119"/>
      <c r="M122" s="119"/>
      <c r="N122" s="164">
        <f t="shared" si="7"/>
        <v>8</v>
      </c>
      <c r="O122" s="90">
        <v>30000</v>
      </c>
      <c r="P122" s="91">
        <f t="shared" si="6"/>
        <v>240000</v>
      </c>
      <c r="Q122" s="109"/>
    </row>
    <row r="123" spans="1:17" ht="15.8" customHeight="1">
      <c r="A123" s="126"/>
      <c r="B123" s="124"/>
      <c r="C123" s="118"/>
      <c r="D123" s="98"/>
      <c r="E123" s="119"/>
      <c r="F123" s="119"/>
      <c r="G123" s="119"/>
      <c r="H123" s="119"/>
      <c r="I123" s="119"/>
      <c r="J123" s="119"/>
      <c r="K123" s="119"/>
      <c r="L123" s="119"/>
      <c r="M123" s="119"/>
      <c r="N123" s="164">
        <f t="shared" si="7"/>
        <v>0</v>
      </c>
      <c r="O123" s="90"/>
      <c r="P123" s="91">
        <f t="shared" si="6"/>
        <v>0</v>
      </c>
      <c r="Q123" s="109"/>
    </row>
    <row r="124" spans="1:17" ht="15.8" customHeight="1">
      <c r="A124" s="116" t="s">
        <v>396</v>
      </c>
      <c r="B124" s="136" t="s">
        <v>221</v>
      </c>
      <c r="C124" s="118" t="s">
        <v>14</v>
      </c>
      <c r="D124" s="98"/>
      <c r="E124" s="119"/>
      <c r="F124" s="119">
        <v>1</v>
      </c>
      <c r="G124" s="119">
        <v>6</v>
      </c>
      <c r="H124" s="119"/>
      <c r="I124" s="119">
        <v>9</v>
      </c>
      <c r="J124" s="119"/>
      <c r="K124" s="119"/>
      <c r="L124" s="119"/>
      <c r="M124" s="119"/>
      <c r="N124" s="164">
        <f t="shared" si="7"/>
        <v>16</v>
      </c>
      <c r="O124" s="90">
        <v>35000</v>
      </c>
      <c r="P124" s="91">
        <f t="shared" si="6"/>
        <v>560000</v>
      </c>
      <c r="Q124" s="109"/>
    </row>
    <row r="125" spans="1:17" ht="15.8" customHeight="1">
      <c r="A125" s="126"/>
      <c r="B125" s="124"/>
      <c r="C125" s="118"/>
      <c r="D125" s="98"/>
      <c r="E125" s="119"/>
      <c r="F125" s="119"/>
      <c r="G125" s="119"/>
      <c r="H125" s="119"/>
      <c r="I125" s="119"/>
      <c r="J125" s="119"/>
      <c r="K125" s="119"/>
      <c r="L125" s="119"/>
      <c r="M125" s="119"/>
      <c r="N125" s="164">
        <f t="shared" si="7"/>
        <v>0</v>
      </c>
      <c r="O125" s="90"/>
      <c r="P125" s="91">
        <f t="shared" si="6"/>
        <v>0</v>
      </c>
      <c r="Q125" s="109"/>
    </row>
    <row r="126" spans="1:17" ht="15.8" customHeight="1">
      <c r="A126" s="116" t="s">
        <v>397</v>
      </c>
      <c r="B126" s="117" t="s">
        <v>222</v>
      </c>
      <c r="C126" s="118"/>
      <c r="D126" s="98"/>
      <c r="E126" s="119"/>
      <c r="F126" s="119"/>
      <c r="G126" s="119"/>
      <c r="H126" s="119"/>
      <c r="I126" s="119"/>
      <c r="J126" s="119"/>
      <c r="K126" s="119"/>
      <c r="L126" s="119"/>
      <c r="M126" s="119"/>
      <c r="N126" s="164">
        <f t="shared" si="7"/>
        <v>0</v>
      </c>
      <c r="O126" s="90"/>
      <c r="P126" s="91">
        <f t="shared" si="6"/>
        <v>0</v>
      </c>
      <c r="Q126" s="109"/>
    </row>
    <row r="127" spans="1:17" ht="15.8" customHeight="1">
      <c r="A127" s="121" t="s">
        <v>398</v>
      </c>
      <c r="B127" s="122" t="s">
        <v>223</v>
      </c>
      <c r="C127" s="118" t="s">
        <v>14</v>
      </c>
      <c r="D127" s="98"/>
      <c r="E127" s="119"/>
      <c r="F127" s="119"/>
      <c r="G127" s="119"/>
      <c r="H127" s="119"/>
      <c r="I127" s="119"/>
      <c r="J127" s="119">
        <v>2</v>
      </c>
      <c r="K127" s="119"/>
      <c r="L127" s="119"/>
      <c r="M127" s="119"/>
      <c r="N127" s="164">
        <f t="shared" si="7"/>
        <v>2</v>
      </c>
      <c r="O127" s="90">
        <v>220000</v>
      </c>
      <c r="P127" s="91">
        <f t="shared" si="6"/>
        <v>440000</v>
      </c>
      <c r="Q127" s="109"/>
    </row>
    <row r="128" spans="1:17" ht="15.8" customHeight="1">
      <c r="A128" s="121" t="s">
        <v>399</v>
      </c>
      <c r="B128" s="122" t="s">
        <v>224</v>
      </c>
      <c r="C128" s="118" t="s">
        <v>3</v>
      </c>
      <c r="D128" s="98"/>
      <c r="E128" s="119"/>
      <c r="F128" s="119"/>
      <c r="G128" s="119"/>
      <c r="H128" s="119"/>
      <c r="I128" s="119"/>
      <c r="J128" s="119">
        <v>50</v>
      </c>
      <c r="K128" s="119"/>
      <c r="L128" s="119"/>
      <c r="M128" s="119"/>
      <c r="N128" s="120">
        <f t="shared" si="7"/>
        <v>50</v>
      </c>
      <c r="O128" s="90">
        <v>700</v>
      </c>
      <c r="P128" s="91">
        <f t="shared" si="6"/>
        <v>35000</v>
      </c>
      <c r="Q128" s="109"/>
    </row>
    <row r="129" spans="1:17" ht="15.8" customHeight="1">
      <c r="A129" s="121" t="s">
        <v>400</v>
      </c>
      <c r="B129" s="122" t="s">
        <v>225</v>
      </c>
      <c r="C129" s="118" t="s">
        <v>1</v>
      </c>
      <c r="D129" s="98"/>
      <c r="E129" s="119"/>
      <c r="F129" s="119"/>
      <c r="G129" s="119"/>
      <c r="H129" s="119"/>
      <c r="I129" s="119"/>
      <c r="J129" s="119">
        <v>10</v>
      </c>
      <c r="K129" s="119"/>
      <c r="L129" s="119"/>
      <c r="M129" s="119"/>
      <c r="N129" s="164">
        <f t="shared" si="7"/>
        <v>10</v>
      </c>
      <c r="O129" s="90">
        <v>800</v>
      </c>
      <c r="P129" s="91">
        <f t="shared" si="6"/>
        <v>8000</v>
      </c>
      <c r="Q129" s="109"/>
    </row>
    <row r="130" spans="1:17" ht="15.8" customHeight="1">
      <c r="A130" s="123"/>
      <c r="B130" s="124"/>
      <c r="C130" s="118"/>
      <c r="D130" s="98"/>
      <c r="E130" s="119"/>
      <c r="F130" s="119"/>
      <c r="G130" s="119"/>
      <c r="H130" s="119"/>
      <c r="I130" s="119"/>
      <c r="J130" s="119"/>
      <c r="K130" s="119"/>
      <c r="L130" s="119"/>
      <c r="M130" s="119"/>
      <c r="N130" s="164">
        <f t="shared" si="7"/>
        <v>0</v>
      </c>
      <c r="O130" s="90"/>
      <c r="P130" s="91">
        <f t="shared" si="6"/>
        <v>0</v>
      </c>
      <c r="Q130" s="109"/>
    </row>
    <row r="131" spans="1:17" ht="15.8" customHeight="1">
      <c r="A131" s="116" t="s">
        <v>401</v>
      </c>
      <c r="B131" s="117" t="s">
        <v>226</v>
      </c>
      <c r="C131" s="118"/>
      <c r="D131" s="98"/>
      <c r="E131" s="119"/>
      <c r="F131" s="119"/>
      <c r="G131" s="119"/>
      <c r="H131" s="119"/>
      <c r="I131" s="119"/>
      <c r="J131" s="119"/>
      <c r="K131" s="119"/>
      <c r="L131" s="119"/>
      <c r="M131" s="119"/>
      <c r="N131" s="164">
        <f t="shared" si="7"/>
        <v>0</v>
      </c>
      <c r="O131" s="90"/>
      <c r="P131" s="91">
        <f t="shared" ref="P131:P144" si="8">O131*N131</f>
        <v>0</v>
      </c>
      <c r="Q131" s="109"/>
    </row>
    <row r="132" spans="1:17" ht="15.8" customHeight="1">
      <c r="A132" s="121" t="s">
        <v>402</v>
      </c>
      <c r="B132" s="122" t="s">
        <v>227</v>
      </c>
      <c r="C132" s="118" t="s">
        <v>1</v>
      </c>
      <c r="D132" s="98"/>
      <c r="E132" s="119"/>
      <c r="F132" s="119"/>
      <c r="G132" s="119"/>
      <c r="H132" s="119"/>
      <c r="I132" s="119">
        <f>10+2+16+2+3+1</f>
        <v>34</v>
      </c>
      <c r="J132" s="119"/>
      <c r="K132" s="119"/>
      <c r="L132" s="119"/>
      <c r="M132" s="119"/>
      <c r="N132" s="164">
        <f t="shared" si="7"/>
        <v>34</v>
      </c>
      <c r="O132" s="90">
        <v>14000</v>
      </c>
      <c r="P132" s="91">
        <f t="shared" si="8"/>
        <v>476000</v>
      </c>
      <c r="Q132" s="109"/>
    </row>
    <row r="133" spans="1:17" ht="15.8" customHeight="1">
      <c r="A133" s="121" t="s">
        <v>403</v>
      </c>
      <c r="B133" s="122" t="s">
        <v>228</v>
      </c>
      <c r="C133" s="118" t="s">
        <v>1</v>
      </c>
      <c r="D133" s="98"/>
      <c r="E133" s="111">
        <v>18</v>
      </c>
      <c r="F133" s="111">
        <v>9</v>
      </c>
      <c r="G133" s="111">
        <v>1</v>
      </c>
      <c r="H133" s="111"/>
      <c r="I133" s="111">
        <f>1+4</f>
        <v>5</v>
      </c>
      <c r="J133" s="119">
        <v>7</v>
      </c>
      <c r="K133" s="119">
        <v>4</v>
      </c>
      <c r="L133" s="119"/>
      <c r="M133" s="119"/>
      <c r="N133" s="164">
        <f t="shared" si="7"/>
        <v>44</v>
      </c>
      <c r="O133" s="90">
        <v>12000</v>
      </c>
      <c r="P133" s="91">
        <f t="shared" si="8"/>
        <v>528000</v>
      </c>
      <c r="Q133" s="109"/>
    </row>
    <row r="134" spans="1:17" ht="15.8" customHeight="1">
      <c r="A134" s="121" t="s">
        <v>404</v>
      </c>
      <c r="B134" s="122" t="s">
        <v>229</v>
      </c>
      <c r="C134" s="118" t="s">
        <v>1</v>
      </c>
      <c r="D134" s="98"/>
      <c r="E134" s="119"/>
      <c r="F134" s="119"/>
      <c r="G134" s="119">
        <v>4</v>
      </c>
      <c r="H134" s="119"/>
      <c r="I134" s="119"/>
      <c r="J134" s="119">
        <v>8</v>
      </c>
      <c r="K134" s="119"/>
      <c r="L134" s="119"/>
      <c r="M134" s="119"/>
      <c r="N134" s="164">
        <f t="shared" si="7"/>
        <v>12</v>
      </c>
      <c r="O134" s="90">
        <v>9000</v>
      </c>
      <c r="P134" s="91">
        <f t="shared" si="8"/>
        <v>108000</v>
      </c>
      <c r="Q134" s="109"/>
    </row>
    <row r="135" spans="1:17" ht="15.8" customHeight="1">
      <c r="A135" s="123"/>
      <c r="B135" s="124"/>
      <c r="C135" s="118"/>
      <c r="D135" s="98"/>
      <c r="E135" s="119"/>
      <c r="F135" s="119"/>
      <c r="G135" s="119"/>
      <c r="H135" s="119"/>
      <c r="I135" s="119"/>
      <c r="J135" s="119"/>
      <c r="K135" s="119"/>
      <c r="L135" s="119"/>
      <c r="M135" s="119"/>
      <c r="N135" s="164">
        <f t="shared" si="7"/>
        <v>0</v>
      </c>
      <c r="O135" s="90"/>
      <c r="P135" s="91">
        <f t="shared" si="8"/>
        <v>0</v>
      </c>
      <c r="Q135" s="109"/>
    </row>
    <row r="136" spans="1:17" ht="15.8" customHeight="1">
      <c r="A136" s="116" t="s">
        <v>405</v>
      </c>
      <c r="B136" s="117" t="s">
        <v>230</v>
      </c>
      <c r="C136" s="118" t="s">
        <v>1</v>
      </c>
      <c r="D136" s="98"/>
      <c r="E136" s="119"/>
      <c r="F136" s="119"/>
      <c r="G136" s="119"/>
      <c r="H136" s="119"/>
      <c r="I136" s="119">
        <v>2</v>
      </c>
      <c r="J136" s="119"/>
      <c r="K136" s="119">
        <v>1</v>
      </c>
      <c r="L136" s="119"/>
      <c r="M136" s="119">
        <v>14</v>
      </c>
      <c r="N136" s="164">
        <f t="shared" si="7"/>
        <v>17</v>
      </c>
      <c r="O136" s="90">
        <v>7000</v>
      </c>
      <c r="P136" s="91">
        <f t="shared" si="8"/>
        <v>119000</v>
      </c>
      <c r="Q136" s="109"/>
    </row>
    <row r="137" spans="1:17" ht="15.8" customHeight="1">
      <c r="A137" s="123"/>
      <c r="B137" s="124"/>
      <c r="C137" s="118"/>
      <c r="D137" s="98"/>
      <c r="E137" s="119"/>
      <c r="F137" s="119"/>
      <c r="G137" s="119"/>
      <c r="H137" s="119"/>
      <c r="I137" s="119"/>
      <c r="J137" s="119"/>
      <c r="K137" s="119"/>
      <c r="L137" s="119"/>
      <c r="M137" s="119"/>
      <c r="N137" s="164">
        <f t="shared" si="7"/>
        <v>0</v>
      </c>
      <c r="O137" s="90"/>
      <c r="P137" s="91">
        <f t="shared" si="8"/>
        <v>0</v>
      </c>
      <c r="Q137" s="109"/>
    </row>
    <row r="138" spans="1:17" ht="15.8" customHeight="1">
      <c r="A138" s="116" t="s">
        <v>406</v>
      </c>
      <c r="B138" s="117" t="s">
        <v>231</v>
      </c>
      <c r="C138" s="118"/>
      <c r="D138" s="98"/>
      <c r="E138" s="119"/>
      <c r="F138" s="119"/>
      <c r="G138" s="119"/>
      <c r="H138" s="119"/>
      <c r="I138" s="119"/>
      <c r="J138" s="119"/>
      <c r="K138" s="119"/>
      <c r="L138" s="119"/>
      <c r="M138" s="119"/>
      <c r="N138" s="164">
        <f t="shared" si="7"/>
        <v>0</v>
      </c>
      <c r="O138" s="90"/>
      <c r="P138" s="91">
        <f t="shared" si="8"/>
        <v>0</v>
      </c>
      <c r="Q138" s="109"/>
    </row>
    <row r="139" spans="1:17" ht="15.8" customHeight="1">
      <c r="A139" s="121" t="s">
        <v>407</v>
      </c>
      <c r="B139" s="122" t="s">
        <v>232</v>
      </c>
      <c r="C139" s="118" t="s">
        <v>1</v>
      </c>
      <c r="D139" s="98"/>
      <c r="E139" s="119"/>
      <c r="F139" s="119"/>
      <c r="G139" s="119">
        <v>10</v>
      </c>
      <c r="H139" s="119"/>
      <c r="I139" s="119">
        <v>80</v>
      </c>
      <c r="J139" s="119"/>
      <c r="K139" s="119"/>
      <c r="L139" s="119"/>
      <c r="M139" s="119"/>
      <c r="N139" s="164">
        <f t="shared" si="7"/>
        <v>90</v>
      </c>
      <c r="O139" s="90">
        <v>600</v>
      </c>
      <c r="P139" s="91">
        <f t="shared" si="8"/>
        <v>54000</v>
      </c>
      <c r="Q139" s="109"/>
    </row>
    <row r="140" spans="1:17" ht="15.8" customHeight="1">
      <c r="A140" s="123"/>
      <c r="B140" s="124"/>
      <c r="C140" s="118"/>
      <c r="D140" s="98"/>
      <c r="E140" s="119"/>
      <c r="F140" s="119"/>
      <c r="G140" s="119"/>
      <c r="H140" s="119"/>
      <c r="I140" s="119"/>
      <c r="J140" s="119"/>
      <c r="K140" s="119"/>
      <c r="L140" s="119"/>
      <c r="M140" s="119"/>
      <c r="N140" s="164">
        <f t="shared" si="7"/>
        <v>0</v>
      </c>
      <c r="O140" s="90"/>
      <c r="P140" s="91">
        <f t="shared" si="8"/>
        <v>0</v>
      </c>
      <c r="Q140" s="109"/>
    </row>
    <row r="141" spans="1:17" ht="15.8" customHeight="1">
      <c r="A141" s="116" t="s">
        <v>408</v>
      </c>
      <c r="B141" s="117" t="s">
        <v>233</v>
      </c>
      <c r="C141" s="118"/>
      <c r="D141" s="98"/>
      <c r="E141" s="119"/>
      <c r="F141" s="119"/>
      <c r="G141" s="119"/>
      <c r="H141" s="119"/>
      <c r="I141" s="119"/>
      <c r="J141" s="119"/>
      <c r="K141" s="119"/>
      <c r="L141" s="119"/>
      <c r="M141" s="119"/>
      <c r="N141" s="164">
        <f t="shared" si="7"/>
        <v>0</v>
      </c>
      <c r="O141" s="90"/>
      <c r="P141" s="91">
        <f t="shared" si="8"/>
        <v>0</v>
      </c>
      <c r="Q141" s="109"/>
    </row>
    <row r="142" spans="1:17" ht="15.8" customHeight="1">
      <c r="A142" s="121" t="s">
        <v>409</v>
      </c>
      <c r="B142" s="122" t="s">
        <v>232</v>
      </c>
      <c r="C142" s="118" t="s">
        <v>1</v>
      </c>
      <c r="D142" s="98"/>
      <c r="E142" s="119"/>
      <c r="F142" s="119"/>
      <c r="G142" s="119"/>
      <c r="H142" s="119"/>
      <c r="I142" s="119">
        <v>50</v>
      </c>
      <c r="J142" s="119"/>
      <c r="K142" s="119"/>
      <c r="L142" s="119"/>
      <c r="M142" s="119"/>
      <c r="N142" s="164">
        <f t="shared" si="7"/>
        <v>50</v>
      </c>
      <c r="O142" s="90">
        <v>1600</v>
      </c>
      <c r="P142" s="91">
        <f t="shared" si="8"/>
        <v>80000</v>
      </c>
      <c r="Q142" s="109"/>
    </row>
    <row r="143" spans="1:17" ht="15.8" customHeight="1">
      <c r="A143" s="121" t="s">
        <v>410</v>
      </c>
      <c r="B143" s="122" t="s">
        <v>234</v>
      </c>
      <c r="C143" s="118" t="s">
        <v>1</v>
      </c>
      <c r="D143" s="98"/>
      <c r="E143" s="119"/>
      <c r="F143" s="119"/>
      <c r="G143" s="119"/>
      <c r="H143" s="119"/>
      <c r="I143" s="119">
        <v>30</v>
      </c>
      <c r="J143" s="119"/>
      <c r="K143" s="119"/>
      <c r="L143" s="119"/>
      <c r="M143" s="119"/>
      <c r="N143" s="164">
        <f t="shared" si="7"/>
        <v>30</v>
      </c>
      <c r="O143" s="90">
        <v>2000</v>
      </c>
      <c r="P143" s="91">
        <f t="shared" si="8"/>
        <v>60000</v>
      </c>
      <c r="Q143" s="109"/>
    </row>
    <row r="144" spans="1:17" ht="15.8" customHeight="1" thickBot="1">
      <c r="A144" s="123"/>
      <c r="B144" s="124"/>
      <c r="C144" s="118"/>
      <c r="D144" s="100"/>
      <c r="E144" s="138"/>
      <c r="F144" s="138"/>
      <c r="G144" s="138"/>
      <c r="H144" s="138"/>
      <c r="I144" s="138"/>
      <c r="J144" s="138"/>
      <c r="K144" s="138"/>
      <c r="L144" s="138"/>
      <c r="M144" s="138"/>
      <c r="N144" s="120">
        <f t="shared" ref="N144" si="9">SUM(D144:M144)</f>
        <v>0</v>
      </c>
      <c r="O144" s="92"/>
      <c r="P144" s="91">
        <f t="shared" si="8"/>
        <v>0</v>
      </c>
      <c r="Q144" s="109"/>
    </row>
    <row r="145" spans="1:17" ht="15.8" customHeight="1" thickBot="1">
      <c r="A145" s="128" t="s">
        <v>235</v>
      </c>
      <c r="B145" s="129"/>
      <c r="C145" s="130"/>
      <c r="D145" s="99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>
        <f t="shared" ref="N145:N147" si="10">SUM(D145:M145)</f>
        <v>0</v>
      </c>
      <c r="O145" s="93"/>
      <c r="P145" s="93">
        <f>SUM(P35:P144)</f>
        <v>15590160</v>
      </c>
      <c r="Q145" s="109"/>
    </row>
    <row r="146" spans="1:17" ht="15.8" customHeight="1">
      <c r="A146" s="112" t="s">
        <v>411</v>
      </c>
      <c r="B146" s="139" t="s">
        <v>236</v>
      </c>
      <c r="C146" s="114"/>
      <c r="D146" s="96"/>
      <c r="E146" s="115"/>
      <c r="F146" s="115"/>
      <c r="G146" s="115"/>
      <c r="H146" s="115"/>
      <c r="I146" s="115"/>
      <c r="J146" s="115"/>
      <c r="K146" s="115"/>
      <c r="L146" s="115"/>
      <c r="M146" s="115"/>
      <c r="N146" s="120">
        <f t="shared" si="10"/>
        <v>0</v>
      </c>
      <c r="O146" s="97"/>
      <c r="P146" s="97"/>
      <c r="Q146" s="109"/>
    </row>
    <row r="147" spans="1:17" ht="15.8" customHeight="1">
      <c r="A147" s="116" t="s">
        <v>412</v>
      </c>
      <c r="B147" s="117" t="s">
        <v>237</v>
      </c>
      <c r="C147" s="118"/>
      <c r="D147" s="98"/>
      <c r="E147" s="119"/>
      <c r="F147" s="119"/>
      <c r="G147" s="119"/>
      <c r="H147" s="119"/>
      <c r="I147" s="119"/>
      <c r="J147" s="119"/>
      <c r="K147" s="119"/>
      <c r="L147" s="119"/>
      <c r="M147" s="119"/>
      <c r="N147" s="120">
        <f t="shared" si="10"/>
        <v>0</v>
      </c>
      <c r="O147" s="90"/>
      <c r="P147" s="91"/>
      <c r="Q147" s="109"/>
    </row>
    <row r="148" spans="1:17" ht="15.8" customHeight="1">
      <c r="A148" s="121" t="s">
        <v>413</v>
      </c>
      <c r="B148" s="122" t="s">
        <v>238</v>
      </c>
      <c r="C148" s="118" t="s">
        <v>4</v>
      </c>
      <c r="D148" s="98"/>
      <c r="E148" s="119"/>
      <c r="F148" s="119">
        <v>30</v>
      </c>
      <c r="G148" s="119"/>
      <c r="H148" s="119"/>
      <c r="I148" s="119">
        <f>30+1500</f>
        <v>1530</v>
      </c>
      <c r="J148" s="119"/>
      <c r="K148" s="119"/>
      <c r="L148" s="119">
        <v>20</v>
      </c>
      <c r="M148" s="119"/>
      <c r="N148" s="120">
        <f>SUM(D148:M148)</f>
        <v>1580</v>
      </c>
      <c r="O148" s="90">
        <v>260</v>
      </c>
      <c r="P148" s="91">
        <f t="shared" ref="P148:P179" si="11">O148*N148</f>
        <v>410800</v>
      </c>
      <c r="Q148" s="109"/>
    </row>
    <row r="149" spans="1:17" ht="15.8" customHeight="1">
      <c r="A149" s="121" t="s">
        <v>414</v>
      </c>
      <c r="B149" s="122" t="s">
        <v>239</v>
      </c>
      <c r="C149" s="118" t="s">
        <v>4</v>
      </c>
      <c r="D149" s="98"/>
      <c r="E149" s="119"/>
      <c r="F149" s="119">
        <v>15</v>
      </c>
      <c r="G149" s="119"/>
      <c r="H149" s="119"/>
      <c r="I149" s="119">
        <v>20</v>
      </c>
      <c r="J149" s="119"/>
      <c r="K149" s="119"/>
      <c r="L149" s="119">
        <v>20</v>
      </c>
      <c r="M149" s="119"/>
      <c r="N149" s="120">
        <f t="shared" ref="N149:N212" si="12">SUM(D149:M149)</f>
        <v>55</v>
      </c>
      <c r="O149" s="90">
        <v>230</v>
      </c>
      <c r="P149" s="91">
        <f t="shared" si="11"/>
        <v>12650</v>
      </c>
      <c r="Q149" s="109"/>
    </row>
    <row r="150" spans="1:17" ht="15.8" customHeight="1">
      <c r="A150" s="121" t="s">
        <v>415</v>
      </c>
      <c r="B150" s="122" t="s">
        <v>123</v>
      </c>
      <c r="C150" s="118" t="s">
        <v>4</v>
      </c>
      <c r="D150" s="98"/>
      <c r="E150" s="119"/>
      <c r="F150" s="119">
        <f>5+10</f>
        <v>15</v>
      </c>
      <c r="G150" s="119">
        <v>60</v>
      </c>
      <c r="H150" s="119">
        <v>240</v>
      </c>
      <c r="I150" s="119">
        <f>26+20</f>
        <v>46</v>
      </c>
      <c r="J150" s="119"/>
      <c r="K150" s="119"/>
      <c r="L150" s="119">
        <v>30</v>
      </c>
      <c r="M150" s="119"/>
      <c r="N150" s="120">
        <f t="shared" si="12"/>
        <v>391</v>
      </c>
      <c r="O150" s="90">
        <v>160</v>
      </c>
      <c r="P150" s="91">
        <f t="shared" si="11"/>
        <v>62560</v>
      </c>
      <c r="Q150" s="109"/>
    </row>
    <row r="151" spans="1:17" ht="15.8" customHeight="1">
      <c r="A151" s="121" t="s">
        <v>416</v>
      </c>
      <c r="B151" s="122" t="s">
        <v>124</v>
      </c>
      <c r="C151" s="118" t="s">
        <v>4</v>
      </c>
      <c r="D151" s="98"/>
      <c r="E151" s="119"/>
      <c r="F151" s="119">
        <v>14</v>
      </c>
      <c r="G151" s="119">
        <v>70</v>
      </c>
      <c r="H151" s="119">
        <v>80</v>
      </c>
      <c r="I151" s="119">
        <f>77+20+10</f>
        <v>107</v>
      </c>
      <c r="J151" s="119">
        <v>10</v>
      </c>
      <c r="K151" s="119"/>
      <c r="L151" s="119">
        <v>20</v>
      </c>
      <c r="M151" s="119"/>
      <c r="N151" s="120">
        <f t="shared" si="12"/>
        <v>301</v>
      </c>
      <c r="O151" s="90">
        <v>150</v>
      </c>
      <c r="P151" s="91">
        <f t="shared" si="11"/>
        <v>45150</v>
      </c>
      <c r="Q151" s="109"/>
    </row>
    <row r="152" spans="1:17" ht="15.8" customHeight="1">
      <c r="A152" s="121" t="s">
        <v>417</v>
      </c>
      <c r="B152" s="122" t="s">
        <v>125</v>
      </c>
      <c r="C152" s="118" t="s">
        <v>4</v>
      </c>
      <c r="D152" s="98"/>
      <c r="E152" s="119"/>
      <c r="F152" s="119">
        <v>18</v>
      </c>
      <c r="G152" s="119">
        <v>26</v>
      </c>
      <c r="H152" s="119">
        <f>40+60</f>
        <v>100</v>
      </c>
      <c r="I152" s="119">
        <f>60+20+20+20</f>
        <v>120</v>
      </c>
      <c r="J152" s="119">
        <v>10</v>
      </c>
      <c r="K152" s="119">
        <v>10</v>
      </c>
      <c r="L152" s="119">
        <v>30</v>
      </c>
      <c r="M152" s="119"/>
      <c r="N152" s="120">
        <f t="shared" si="12"/>
        <v>314</v>
      </c>
      <c r="O152" s="90">
        <v>120</v>
      </c>
      <c r="P152" s="91">
        <f t="shared" si="11"/>
        <v>37680</v>
      </c>
      <c r="Q152" s="109"/>
    </row>
    <row r="153" spans="1:17" ht="15.8" customHeight="1">
      <c r="A153" s="121" t="s">
        <v>418</v>
      </c>
      <c r="B153" s="122" t="s">
        <v>126</v>
      </c>
      <c r="C153" s="118" t="s">
        <v>4</v>
      </c>
      <c r="D153" s="98"/>
      <c r="E153" s="119"/>
      <c r="F153" s="119">
        <v>2</v>
      </c>
      <c r="G153" s="119">
        <v>54</v>
      </c>
      <c r="H153" s="119">
        <v>600</v>
      </c>
      <c r="I153" s="119">
        <f>10+30+10</f>
        <v>50</v>
      </c>
      <c r="J153" s="119">
        <v>6</v>
      </c>
      <c r="K153" s="119">
        <v>6</v>
      </c>
      <c r="L153" s="119">
        <v>60</v>
      </c>
      <c r="M153" s="119"/>
      <c r="N153" s="120">
        <f t="shared" si="12"/>
        <v>778</v>
      </c>
      <c r="O153" s="90">
        <v>100</v>
      </c>
      <c r="P153" s="91">
        <f t="shared" si="11"/>
        <v>77800</v>
      </c>
      <c r="Q153" s="109"/>
    </row>
    <row r="154" spans="1:17" ht="15.8" customHeight="1">
      <c r="A154" s="121" t="s">
        <v>419</v>
      </c>
      <c r="B154" s="122" t="s">
        <v>129</v>
      </c>
      <c r="C154" s="118" t="s">
        <v>4</v>
      </c>
      <c r="D154" s="98"/>
      <c r="E154" s="119"/>
      <c r="F154" s="119">
        <v>18</v>
      </c>
      <c r="G154" s="119">
        <v>50</v>
      </c>
      <c r="H154" s="119"/>
      <c r="I154" s="119">
        <f>194+30+10</f>
        <v>234</v>
      </c>
      <c r="J154" s="119">
        <v>15</v>
      </c>
      <c r="K154" s="119">
        <v>10</v>
      </c>
      <c r="L154" s="119">
        <v>80</v>
      </c>
      <c r="M154" s="119"/>
      <c r="N154" s="120">
        <f t="shared" si="12"/>
        <v>407</v>
      </c>
      <c r="O154" s="90">
        <v>90</v>
      </c>
      <c r="P154" s="91">
        <f t="shared" si="11"/>
        <v>36630</v>
      </c>
      <c r="Q154" s="109"/>
    </row>
    <row r="155" spans="1:17" ht="15.8" customHeight="1">
      <c r="A155" s="123"/>
      <c r="B155" s="124"/>
      <c r="C155" s="118"/>
      <c r="D155" s="98"/>
      <c r="E155" s="119"/>
      <c r="F155" s="119"/>
      <c r="G155" s="119"/>
      <c r="H155" s="119"/>
      <c r="I155" s="119"/>
      <c r="J155" s="119"/>
      <c r="K155" s="119"/>
      <c r="L155" s="119"/>
      <c r="M155" s="119"/>
      <c r="N155" s="120">
        <f t="shared" si="12"/>
        <v>0</v>
      </c>
      <c r="O155" s="90"/>
      <c r="P155" s="91">
        <f t="shared" si="11"/>
        <v>0</v>
      </c>
      <c r="Q155" s="109"/>
    </row>
    <row r="156" spans="1:17" ht="15.8" customHeight="1">
      <c r="A156" s="116" t="s">
        <v>420</v>
      </c>
      <c r="B156" s="140" t="s">
        <v>240</v>
      </c>
      <c r="C156" s="118" t="s">
        <v>3</v>
      </c>
      <c r="D156" s="98"/>
      <c r="E156" s="119"/>
      <c r="F156" s="119">
        <v>20</v>
      </c>
      <c r="G156" s="119"/>
      <c r="H156" s="119"/>
      <c r="I156" s="119">
        <f>20+1500</f>
        <v>1520</v>
      </c>
      <c r="J156" s="119"/>
      <c r="K156" s="119"/>
      <c r="L156" s="119">
        <v>30</v>
      </c>
      <c r="M156" s="119"/>
      <c r="N156" s="120">
        <f t="shared" si="12"/>
        <v>1570</v>
      </c>
      <c r="O156" s="90">
        <v>600</v>
      </c>
      <c r="P156" s="91">
        <f t="shared" si="11"/>
        <v>942000</v>
      </c>
      <c r="Q156" s="109"/>
    </row>
    <row r="157" spans="1:17" ht="15.8" customHeight="1">
      <c r="A157" s="123"/>
      <c r="B157" s="124"/>
      <c r="C157" s="118"/>
      <c r="D157" s="98"/>
      <c r="E157" s="119"/>
      <c r="F157" s="119"/>
      <c r="G157" s="119"/>
      <c r="H157" s="119"/>
      <c r="I157" s="119"/>
      <c r="J157" s="119"/>
      <c r="K157" s="119"/>
      <c r="L157" s="119"/>
      <c r="M157" s="119"/>
      <c r="N157" s="120">
        <f t="shared" si="12"/>
        <v>0</v>
      </c>
      <c r="O157" s="90"/>
      <c r="P157" s="91">
        <f t="shared" si="11"/>
        <v>0</v>
      </c>
      <c r="Q157" s="109"/>
    </row>
    <row r="158" spans="1:17" ht="15.8" customHeight="1">
      <c r="A158" s="116" t="s">
        <v>421</v>
      </c>
      <c r="B158" s="117" t="s">
        <v>241</v>
      </c>
      <c r="C158" s="118" t="s">
        <v>1</v>
      </c>
      <c r="D158" s="98"/>
      <c r="E158" s="111">
        <v>20</v>
      </c>
      <c r="F158" s="111">
        <v>12</v>
      </c>
      <c r="G158" s="111">
        <v>28</v>
      </c>
      <c r="H158" s="111">
        <v>360</v>
      </c>
      <c r="I158" s="111">
        <f>80+32</f>
        <v>112</v>
      </c>
      <c r="J158" s="119">
        <v>12</v>
      </c>
      <c r="K158" s="119">
        <v>6</v>
      </c>
      <c r="L158" s="119">
        <f>20*3</f>
        <v>60</v>
      </c>
      <c r="M158" s="119"/>
      <c r="N158" s="164">
        <f t="shared" si="12"/>
        <v>610</v>
      </c>
      <c r="O158" s="90">
        <v>170</v>
      </c>
      <c r="P158" s="91">
        <f t="shared" si="11"/>
        <v>103700</v>
      </c>
      <c r="Q158" s="109"/>
    </row>
    <row r="159" spans="1:17" ht="15.8" customHeight="1">
      <c r="A159" s="123"/>
      <c r="B159" s="124"/>
      <c r="C159" s="118"/>
      <c r="D159" s="98"/>
      <c r="E159" s="119"/>
      <c r="F159" s="119"/>
      <c r="G159" s="119"/>
      <c r="H159" s="119"/>
      <c r="I159" s="119"/>
      <c r="J159" s="119"/>
      <c r="K159" s="119"/>
      <c r="L159" s="119"/>
      <c r="M159" s="119"/>
      <c r="N159" s="164">
        <f t="shared" si="12"/>
        <v>0</v>
      </c>
      <c r="O159" s="90"/>
      <c r="P159" s="91">
        <f t="shared" si="11"/>
        <v>0</v>
      </c>
      <c r="Q159" s="109"/>
    </row>
    <row r="160" spans="1:17" ht="15.8" customHeight="1">
      <c r="A160" s="116" t="s">
        <v>422</v>
      </c>
      <c r="B160" s="117" t="s">
        <v>242</v>
      </c>
      <c r="C160" s="118"/>
      <c r="D160" s="98"/>
      <c r="E160" s="119"/>
      <c r="F160" s="119"/>
      <c r="G160" s="119"/>
      <c r="H160" s="119"/>
      <c r="I160" s="119"/>
      <c r="J160" s="119"/>
      <c r="K160" s="119"/>
      <c r="L160" s="119"/>
      <c r="M160" s="119"/>
      <c r="N160" s="164">
        <f t="shared" si="12"/>
        <v>0</v>
      </c>
      <c r="O160" s="90"/>
      <c r="P160" s="91">
        <f t="shared" si="11"/>
        <v>0</v>
      </c>
      <c r="Q160" s="109"/>
    </row>
    <row r="161" spans="1:17" ht="15.8" customHeight="1">
      <c r="A161" s="121" t="s">
        <v>423</v>
      </c>
      <c r="B161" s="122" t="s">
        <v>243</v>
      </c>
      <c r="C161" s="118" t="s">
        <v>1</v>
      </c>
      <c r="D161" s="98"/>
      <c r="E161" s="119">
        <v>1</v>
      </c>
      <c r="F161" s="119">
        <v>3</v>
      </c>
      <c r="G161" s="119">
        <v>4</v>
      </c>
      <c r="H161" s="119">
        <f>20</f>
        <v>20</v>
      </c>
      <c r="I161" s="119"/>
      <c r="J161" s="119">
        <v>4</v>
      </c>
      <c r="K161" s="119">
        <v>4</v>
      </c>
      <c r="L161" s="119"/>
      <c r="M161" s="119"/>
      <c r="N161" s="164">
        <f t="shared" si="12"/>
        <v>36</v>
      </c>
      <c r="O161" s="90">
        <v>450</v>
      </c>
      <c r="P161" s="91">
        <f t="shared" si="11"/>
        <v>16200</v>
      </c>
      <c r="Q161" s="109"/>
    </row>
    <row r="162" spans="1:17" ht="15.8" customHeight="1">
      <c r="A162" s="121" t="s">
        <v>424</v>
      </c>
      <c r="B162" s="122" t="s">
        <v>244</v>
      </c>
      <c r="C162" s="118" t="s">
        <v>1</v>
      </c>
      <c r="D162" s="98"/>
      <c r="E162" s="119"/>
      <c r="F162" s="119"/>
      <c r="G162" s="119">
        <v>2</v>
      </c>
      <c r="H162" s="119"/>
      <c r="I162" s="119">
        <v>3</v>
      </c>
      <c r="J162" s="119"/>
      <c r="K162" s="119"/>
      <c r="L162" s="119"/>
      <c r="M162" s="119"/>
      <c r="N162" s="164">
        <f t="shared" si="12"/>
        <v>5</v>
      </c>
      <c r="O162" s="90">
        <v>500</v>
      </c>
      <c r="P162" s="91">
        <f t="shared" si="11"/>
        <v>2500</v>
      </c>
      <c r="Q162" s="109"/>
    </row>
    <row r="163" spans="1:17" ht="15.8" customHeight="1">
      <c r="A163" s="123"/>
      <c r="B163" s="124"/>
      <c r="C163" s="141"/>
      <c r="D163" s="98"/>
      <c r="E163" s="119"/>
      <c r="F163" s="119"/>
      <c r="G163" s="119"/>
      <c r="H163" s="119"/>
      <c r="I163" s="119"/>
      <c r="J163" s="119"/>
      <c r="K163" s="119"/>
      <c r="L163" s="119"/>
      <c r="M163" s="119"/>
      <c r="N163" s="164">
        <f t="shared" si="12"/>
        <v>0</v>
      </c>
      <c r="O163" s="90"/>
      <c r="P163" s="91">
        <f t="shared" si="11"/>
        <v>0</v>
      </c>
      <c r="Q163" s="109"/>
    </row>
    <row r="164" spans="1:17" ht="15.8" customHeight="1">
      <c r="A164" s="116" t="s">
        <v>425</v>
      </c>
      <c r="B164" s="117" t="s">
        <v>245</v>
      </c>
      <c r="C164" s="141"/>
      <c r="D164" s="98"/>
      <c r="E164" s="119"/>
      <c r="F164" s="119"/>
      <c r="G164" s="119"/>
      <c r="H164" s="119"/>
      <c r="I164" s="119"/>
      <c r="J164" s="119"/>
      <c r="K164" s="119"/>
      <c r="L164" s="119"/>
      <c r="M164" s="119"/>
      <c r="N164" s="164">
        <f t="shared" si="12"/>
        <v>0</v>
      </c>
      <c r="O164" s="90"/>
      <c r="P164" s="91">
        <f t="shared" si="11"/>
        <v>0</v>
      </c>
      <c r="Q164" s="109"/>
    </row>
    <row r="165" spans="1:17" ht="15.8" customHeight="1">
      <c r="A165" s="121" t="s">
        <v>426</v>
      </c>
      <c r="B165" s="142" t="s">
        <v>124</v>
      </c>
      <c r="C165" s="118" t="s">
        <v>1</v>
      </c>
      <c r="D165" s="98"/>
      <c r="E165" s="119"/>
      <c r="F165" s="119"/>
      <c r="G165" s="119"/>
      <c r="H165" s="119"/>
      <c r="I165" s="119">
        <v>10</v>
      </c>
      <c r="J165" s="119"/>
      <c r="K165" s="119"/>
      <c r="L165" s="119"/>
      <c r="M165" s="119"/>
      <c r="N165" s="164">
        <f t="shared" si="12"/>
        <v>10</v>
      </c>
      <c r="O165" s="90">
        <v>450</v>
      </c>
      <c r="P165" s="91">
        <f t="shared" si="11"/>
        <v>4500</v>
      </c>
      <c r="Q165" s="109"/>
    </row>
    <row r="166" spans="1:17" ht="15.8" customHeight="1">
      <c r="A166" s="121" t="s">
        <v>427</v>
      </c>
      <c r="B166" s="142" t="s">
        <v>125</v>
      </c>
      <c r="C166" s="118"/>
      <c r="D166" s="98"/>
      <c r="E166" s="119"/>
      <c r="F166" s="119"/>
      <c r="G166" s="119"/>
      <c r="H166" s="119"/>
      <c r="I166" s="119">
        <v>6</v>
      </c>
      <c r="J166" s="119"/>
      <c r="K166" s="119"/>
      <c r="L166" s="119"/>
      <c r="M166" s="119"/>
      <c r="N166" s="164">
        <f t="shared" si="12"/>
        <v>6</v>
      </c>
      <c r="O166" s="90">
        <v>400</v>
      </c>
      <c r="P166" s="91">
        <f t="shared" si="11"/>
        <v>2400</v>
      </c>
      <c r="Q166" s="109"/>
    </row>
    <row r="167" spans="1:17" ht="15.8" customHeight="1">
      <c r="A167" s="121" t="s">
        <v>428</v>
      </c>
      <c r="B167" s="142" t="s">
        <v>126</v>
      </c>
      <c r="C167" s="118" t="s">
        <v>1</v>
      </c>
      <c r="D167" s="98"/>
      <c r="E167" s="119"/>
      <c r="F167" s="119"/>
      <c r="G167" s="119"/>
      <c r="H167" s="119"/>
      <c r="I167" s="119">
        <v>6</v>
      </c>
      <c r="J167" s="119"/>
      <c r="K167" s="119"/>
      <c r="L167" s="119"/>
      <c r="M167" s="119"/>
      <c r="N167" s="164">
        <f t="shared" si="12"/>
        <v>6</v>
      </c>
      <c r="O167" s="90">
        <v>350</v>
      </c>
      <c r="P167" s="91">
        <f t="shared" si="11"/>
        <v>2100</v>
      </c>
      <c r="Q167" s="109"/>
    </row>
    <row r="168" spans="1:17" ht="15.8" customHeight="1">
      <c r="A168" s="121" t="s">
        <v>429</v>
      </c>
      <c r="B168" s="142" t="s">
        <v>129</v>
      </c>
      <c r="C168" s="118" t="s">
        <v>1</v>
      </c>
      <c r="D168" s="98"/>
      <c r="E168" s="119"/>
      <c r="F168" s="119"/>
      <c r="G168" s="119"/>
      <c r="H168" s="119"/>
      <c r="I168" s="119">
        <v>10</v>
      </c>
      <c r="J168" s="119"/>
      <c r="K168" s="119"/>
      <c r="L168" s="119"/>
      <c r="M168" s="119"/>
      <c r="N168" s="164">
        <f t="shared" si="12"/>
        <v>10</v>
      </c>
      <c r="O168" s="90">
        <v>300</v>
      </c>
      <c r="P168" s="91">
        <f t="shared" si="11"/>
        <v>3000</v>
      </c>
      <c r="Q168" s="109"/>
    </row>
    <row r="169" spans="1:17" ht="15.8" customHeight="1">
      <c r="A169" s="123"/>
      <c r="B169" s="124"/>
      <c r="C169" s="141"/>
      <c r="D169" s="98"/>
      <c r="E169" s="119"/>
      <c r="F169" s="119"/>
      <c r="G169" s="119"/>
      <c r="H169" s="119"/>
      <c r="I169" s="119"/>
      <c r="J169" s="119"/>
      <c r="K169" s="119"/>
      <c r="L169" s="119"/>
      <c r="M169" s="119"/>
      <c r="N169" s="164">
        <f t="shared" si="12"/>
        <v>0</v>
      </c>
      <c r="O169" s="90"/>
      <c r="P169" s="91">
        <f t="shared" si="11"/>
        <v>0</v>
      </c>
      <c r="Q169" s="109"/>
    </row>
    <row r="170" spans="1:17" ht="15.8" customHeight="1">
      <c r="A170" s="116" t="s">
        <v>430</v>
      </c>
      <c r="B170" s="117" t="s">
        <v>246</v>
      </c>
      <c r="C170" s="141"/>
      <c r="D170" s="98"/>
      <c r="E170" s="119"/>
      <c r="F170" s="119"/>
      <c r="G170" s="119"/>
      <c r="H170" s="119"/>
      <c r="I170" s="119"/>
      <c r="J170" s="119"/>
      <c r="K170" s="119"/>
      <c r="L170" s="119"/>
      <c r="M170" s="119"/>
      <c r="N170" s="164">
        <f t="shared" si="12"/>
        <v>0</v>
      </c>
      <c r="O170" s="90"/>
      <c r="P170" s="91">
        <f t="shared" si="11"/>
        <v>0</v>
      </c>
      <c r="Q170" s="109"/>
    </row>
    <row r="171" spans="1:17" ht="15.8" customHeight="1">
      <c r="A171" s="121" t="s">
        <v>431</v>
      </c>
      <c r="B171" s="142" t="s">
        <v>124</v>
      </c>
      <c r="C171" s="118" t="s">
        <v>1</v>
      </c>
      <c r="D171" s="98"/>
      <c r="E171" s="119"/>
      <c r="F171" s="119"/>
      <c r="G171" s="119"/>
      <c r="H171" s="119"/>
      <c r="I171" s="119">
        <v>15</v>
      </c>
      <c r="J171" s="119"/>
      <c r="K171" s="119"/>
      <c r="L171" s="119"/>
      <c r="M171" s="119"/>
      <c r="N171" s="164">
        <f t="shared" si="12"/>
        <v>15</v>
      </c>
      <c r="O171" s="90">
        <v>1600</v>
      </c>
      <c r="P171" s="91">
        <f t="shared" si="11"/>
        <v>24000</v>
      </c>
      <c r="Q171" s="109"/>
    </row>
    <row r="172" spans="1:17" ht="15.8" customHeight="1">
      <c r="A172" s="121" t="s">
        <v>432</v>
      </c>
      <c r="B172" s="142" t="s">
        <v>125</v>
      </c>
      <c r="C172" s="118" t="s">
        <v>1</v>
      </c>
      <c r="D172" s="98"/>
      <c r="E172" s="119"/>
      <c r="F172" s="119"/>
      <c r="G172" s="119"/>
      <c r="H172" s="119"/>
      <c r="I172" s="119">
        <v>10</v>
      </c>
      <c r="J172" s="119">
        <v>2</v>
      </c>
      <c r="K172" s="119"/>
      <c r="L172" s="119"/>
      <c r="M172" s="119"/>
      <c r="N172" s="164">
        <f t="shared" si="12"/>
        <v>12</v>
      </c>
      <c r="O172" s="90">
        <v>1200</v>
      </c>
      <c r="P172" s="91">
        <f t="shared" si="11"/>
        <v>14400</v>
      </c>
      <c r="Q172" s="109"/>
    </row>
    <row r="173" spans="1:17" ht="15.8" customHeight="1">
      <c r="A173" s="121" t="s">
        <v>433</v>
      </c>
      <c r="B173" s="142" t="s">
        <v>126</v>
      </c>
      <c r="C173" s="118" t="s">
        <v>1</v>
      </c>
      <c r="D173" s="98"/>
      <c r="E173" s="119"/>
      <c r="F173" s="119"/>
      <c r="G173" s="119"/>
      <c r="H173" s="119"/>
      <c r="I173" s="119">
        <v>20</v>
      </c>
      <c r="J173" s="119"/>
      <c r="K173" s="119"/>
      <c r="L173" s="119"/>
      <c r="M173" s="119"/>
      <c r="N173" s="164">
        <f t="shared" si="12"/>
        <v>20</v>
      </c>
      <c r="O173" s="90">
        <v>900</v>
      </c>
      <c r="P173" s="91">
        <f t="shared" si="11"/>
        <v>18000</v>
      </c>
      <c r="Q173" s="109"/>
    </row>
    <row r="174" spans="1:17" ht="15.8" customHeight="1">
      <c r="A174" s="121" t="s">
        <v>434</v>
      </c>
      <c r="B174" s="142" t="s">
        <v>129</v>
      </c>
      <c r="C174" s="118" t="s">
        <v>1</v>
      </c>
      <c r="D174" s="98"/>
      <c r="E174" s="119"/>
      <c r="F174" s="119"/>
      <c r="G174" s="119"/>
      <c r="H174" s="119"/>
      <c r="I174" s="119">
        <v>10</v>
      </c>
      <c r="J174" s="119"/>
      <c r="K174" s="119"/>
      <c r="L174" s="119"/>
      <c r="M174" s="119"/>
      <c r="N174" s="164">
        <f t="shared" si="12"/>
        <v>10</v>
      </c>
      <c r="O174" s="90">
        <v>600</v>
      </c>
      <c r="P174" s="91">
        <f t="shared" si="11"/>
        <v>6000</v>
      </c>
      <c r="Q174" s="109"/>
    </row>
    <row r="175" spans="1:17" ht="15.8" customHeight="1">
      <c r="A175" s="123"/>
      <c r="B175" s="124"/>
      <c r="C175" s="118"/>
      <c r="D175" s="98"/>
      <c r="E175" s="119"/>
      <c r="F175" s="119"/>
      <c r="G175" s="119"/>
      <c r="H175" s="119"/>
      <c r="I175" s="119"/>
      <c r="J175" s="119"/>
      <c r="K175" s="119"/>
      <c r="L175" s="119"/>
      <c r="M175" s="119"/>
      <c r="N175" s="164">
        <f t="shared" si="12"/>
        <v>0</v>
      </c>
      <c r="O175" s="90"/>
      <c r="P175" s="91">
        <f t="shared" si="11"/>
        <v>0</v>
      </c>
      <c r="Q175" s="109"/>
    </row>
    <row r="176" spans="1:17" ht="15.8" customHeight="1">
      <c r="A176" s="116" t="s">
        <v>435</v>
      </c>
      <c r="B176" s="117" t="s">
        <v>247</v>
      </c>
      <c r="C176" s="118"/>
      <c r="D176" s="98"/>
      <c r="E176" s="119"/>
      <c r="F176" s="119"/>
      <c r="G176" s="119"/>
      <c r="H176" s="119"/>
      <c r="I176" s="119"/>
      <c r="J176" s="119"/>
      <c r="K176" s="119"/>
      <c r="L176" s="119"/>
      <c r="M176" s="119"/>
      <c r="N176" s="164">
        <f t="shared" si="12"/>
        <v>0</v>
      </c>
      <c r="O176" s="90"/>
      <c r="P176" s="91">
        <f t="shared" si="11"/>
        <v>0</v>
      </c>
      <c r="Q176" s="109"/>
    </row>
    <row r="177" spans="1:17" ht="15.8" customHeight="1">
      <c r="A177" s="121" t="s">
        <v>436</v>
      </c>
      <c r="B177" s="122" t="s">
        <v>248</v>
      </c>
      <c r="C177" s="118" t="s">
        <v>1</v>
      </c>
      <c r="D177" s="98"/>
      <c r="E177" s="119"/>
      <c r="F177" s="119"/>
      <c r="G177" s="119"/>
      <c r="H177" s="119"/>
      <c r="I177" s="119"/>
      <c r="J177" s="119"/>
      <c r="K177" s="119"/>
      <c r="L177" s="119">
        <v>3</v>
      </c>
      <c r="M177" s="119"/>
      <c r="N177" s="164">
        <f t="shared" si="12"/>
        <v>3</v>
      </c>
      <c r="O177" s="90">
        <v>7500</v>
      </c>
      <c r="P177" s="91">
        <f t="shared" si="11"/>
        <v>22500</v>
      </c>
      <c r="Q177" s="109"/>
    </row>
    <row r="178" spans="1:17" ht="15.8" customHeight="1">
      <c r="A178" s="121" t="s">
        <v>437</v>
      </c>
      <c r="B178" s="122" t="s">
        <v>249</v>
      </c>
      <c r="C178" s="118" t="s">
        <v>1</v>
      </c>
      <c r="D178" s="98"/>
      <c r="E178" s="119"/>
      <c r="F178" s="119"/>
      <c r="G178" s="119"/>
      <c r="H178" s="119"/>
      <c r="I178" s="119">
        <v>2</v>
      </c>
      <c r="J178" s="119"/>
      <c r="K178" s="119"/>
      <c r="L178" s="119"/>
      <c r="M178" s="119"/>
      <c r="N178" s="164">
        <f t="shared" si="12"/>
        <v>2</v>
      </c>
      <c r="O178" s="90">
        <v>7000</v>
      </c>
      <c r="P178" s="91">
        <f t="shared" si="11"/>
        <v>14000</v>
      </c>
      <c r="Q178" s="109"/>
    </row>
    <row r="179" spans="1:17" ht="15.8" customHeight="1">
      <c r="A179" s="121" t="s">
        <v>438</v>
      </c>
      <c r="B179" s="122" t="s">
        <v>250</v>
      </c>
      <c r="C179" s="118" t="s">
        <v>1</v>
      </c>
      <c r="D179" s="98"/>
      <c r="E179" s="119">
        <v>1</v>
      </c>
      <c r="F179" s="119">
        <v>1</v>
      </c>
      <c r="G179" s="119">
        <v>3</v>
      </c>
      <c r="H179" s="119"/>
      <c r="I179" s="119"/>
      <c r="J179" s="119">
        <v>1</v>
      </c>
      <c r="K179" s="119"/>
      <c r="L179" s="119"/>
      <c r="M179" s="119"/>
      <c r="N179" s="164">
        <f t="shared" si="12"/>
        <v>6</v>
      </c>
      <c r="O179" s="90">
        <v>5000</v>
      </c>
      <c r="P179" s="91">
        <f t="shared" si="11"/>
        <v>30000</v>
      </c>
      <c r="Q179" s="109"/>
    </row>
    <row r="180" spans="1:17" ht="15.8" customHeight="1">
      <c r="A180" s="123"/>
      <c r="B180" s="124"/>
      <c r="C180" s="118"/>
      <c r="D180" s="98"/>
      <c r="E180" s="119"/>
      <c r="F180" s="119"/>
      <c r="G180" s="119"/>
      <c r="H180" s="119"/>
      <c r="I180" s="119"/>
      <c r="J180" s="119"/>
      <c r="K180" s="119"/>
      <c r="L180" s="119"/>
      <c r="M180" s="119"/>
      <c r="N180" s="164">
        <f t="shared" si="12"/>
        <v>0</v>
      </c>
      <c r="O180" s="90"/>
      <c r="P180" s="91">
        <f t="shared" ref="P180:P200" si="13">O180*N180</f>
        <v>0</v>
      </c>
      <c r="Q180" s="109"/>
    </row>
    <row r="181" spans="1:17" ht="15.8" customHeight="1">
      <c r="A181" s="116" t="s">
        <v>439</v>
      </c>
      <c r="B181" s="117" t="s">
        <v>251</v>
      </c>
      <c r="C181" s="118"/>
      <c r="D181" s="98"/>
      <c r="E181" s="119"/>
      <c r="F181" s="119"/>
      <c r="G181" s="119"/>
      <c r="H181" s="119"/>
      <c r="I181" s="119"/>
      <c r="J181" s="119"/>
      <c r="K181" s="119"/>
      <c r="L181" s="119"/>
      <c r="M181" s="119"/>
      <c r="N181" s="164">
        <f t="shared" si="12"/>
        <v>0</v>
      </c>
      <c r="O181" s="90"/>
      <c r="P181" s="91">
        <f t="shared" si="13"/>
        <v>0</v>
      </c>
      <c r="Q181" s="109"/>
    </row>
    <row r="182" spans="1:17" ht="15.8" customHeight="1">
      <c r="A182" s="121" t="s">
        <v>440</v>
      </c>
      <c r="B182" s="122" t="s">
        <v>252</v>
      </c>
      <c r="C182" s="118" t="s">
        <v>1</v>
      </c>
      <c r="D182" s="98"/>
      <c r="E182" s="119"/>
      <c r="F182" s="119"/>
      <c r="G182" s="119"/>
      <c r="H182" s="119"/>
      <c r="I182" s="119"/>
      <c r="J182" s="119">
        <v>1</v>
      </c>
      <c r="K182" s="119">
        <v>1</v>
      </c>
      <c r="L182" s="119"/>
      <c r="M182" s="119"/>
      <c r="N182" s="164">
        <f t="shared" si="12"/>
        <v>2</v>
      </c>
      <c r="O182" s="90">
        <v>3500</v>
      </c>
      <c r="P182" s="91">
        <f t="shared" si="13"/>
        <v>7000</v>
      </c>
      <c r="Q182" s="109"/>
    </row>
    <row r="183" spans="1:17" ht="15.8" customHeight="1">
      <c r="A183" s="121" t="s">
        <v>441</v>
      </c>
      <c r="B183" s="122" t="s">
        <v>253</v>
      </c>
      <c r="C183" s="118" t="s">
        <v>1</v>
      </c>
      <c r="D183" s="98"/>
      <c r="E183" s="119"/>
      <c r="F183" s="119"/>
      <c r="G183" s="119"/>
      <c r="H183" s="119"/>
      <c r="I183" s="119">
        <v>1</v>
      </c>
      <c r="J183" s="119"/>
      <c r="K183" s="119"/>
      <c r="L183" s="119"/>
      <c r="M183" s="119"/>
      <c r="N183" s="164">
        <f t="shared" si="12"/>
        <v>1</v>
      </c>
      <c r="O183" s="90">
        <v>4000</v>
      </c>
      <c r="P183" s="91">
        <f t="shared" si="13"/>
        <v>4000</v>
      </c>
      <c r="Q183" s="109"/>
    </row>
    <row r="184" spans="1:17" ht="15.8" customHeight="1">
      <c r="A184" s="121" t="s">
        <v>442</v>
      </c>
      <c r="B184" s="122" t="s">
        <v>254</v>
      </c>
      <c r="C184" s="118" t="s">
        <v>1</v>
      </c>
      <c r="D184" s="98"/>
      <c r="E184" s="119"/>
      <c r="F184" s="119">
        <v>1</v>
      </c>
      <c r="G184" s="119"/>
      <c r="H184" s="119"/>
      <c r="I184" s="119"/>
      <c r="J184" s="119"/>
      <c r="K184" s="119"/>
      <c r="L184" s="119"/>
      <c r="M184" s="119"/>
      <c r="N184" s="164">
        <f t="shared" si="12"/>
        <v>1</v>
      </c>
      <c r="O184" s="90">
        <v>5500</v>
      </c>
      <c r="P184" s="91">
        <f t="shared" si="13"/>
        <v>5500</v>
      </c>
      <c r="Q184" s="109"/>
    </row>
    <row r="185" spans="1:17" ht="15.8" customHeight="1">
      <c r="A185" s="121" t="s">
        <v>443</v>
      </c>
      <c r="B185" s="122" t="s">
        <v>255</v>
      </c>
      <c r="C185" s="118" t="s">
        <v>1</v>
      </c>
      <c r="D185" s="98"/>
      <c r="E185" s="119"/>
      <c r="F185" s="119"/>
      <c r="G185" s="119"/>
      <c r="H185" s="119"/>
      <c r="I185" s="119">
        <v>1</v>
      </c>
      <c r="J185" s="119"/>
      <c r="K185" s="119"/>
      <c r="L185" s="119"/>
      <c r="M185" s="119"/>
      <c r="N185" s="164">
        <f t="shared" si="12"/>
        <v>1</v>
      </c>
      <c r="O185" s="90">
        <v>6500</v>
      </c>
      <c r="P185" s="91">
        <f t="shared" si="13"/>
        <v>6500</v>
      </c>
      <c r="Q185" s="109"/>
    </row>
    <row r="186" spans="1:17" ht="15.8" customHeight="1">
      <c r="A186" s="123"/>
      <c r="B186" s="117"/>
      <c r="C186" s="118"/>
      <c r="D186" s="98"/>
      <c r="E186" s="119"/>
      <c r="F186" s="119"/>
      <c r="G186" s="119"/>
      <c r="H186" s="119"/>
      <c r="I186" s="119"/>
      <c r="J186" s="119"/>
      <c r="K186" s="119"/>
      <c r="L186" s="119"/>
      <c r="M186" s="119"/>
      <c r="N186" s="164">
        <f t="shared" si="12"/>
        <v>0</v>
      </c>
      <c r="O186" s="90"/>
      <c r="P186" s="91">
        <f t="shared" si="13"/>
        <v>0</v>
      </c>
      <c r="Q186" s="109"/>
    </row>
    <row r="187" spans="1:17" ht="15.8" customHeight="1">
      <c r="A187" s="116" t="s">
        <v>444</v>
      </c>
      <c r="B187" s="117" t="s">
        <v>256</v>
      </c>
      <c r="C187" s="118"/>
      <c r="D187" s="98"/>
      <c r="E187" s="119"/>
      <c r="F187" s="119"/>
      <c r="G187" s="119"/>
      <c r="H187" s="119"/>
      <c r="I187" s="119"/>
      <c r="J187" s="119"/>
      <c r="K187" s="119"/>
      <c r="L187" s="119"/>
      <c r="M187" s="119"/>
      <c r="N187" s="164">
        <f t="shared" si="12"/>
        <v>0</v>
      </c>
      <c r="O187" s="90"/>
      <c r="P187" s="91">
        <f t="shared" si="13"/>
        <v>0</v>
      </c>
      <c r="Q187" s="109"/>
    </row>
    <row r="188" spans="1:17" ht="15.8" customHeight="1">
      <c r="A188" s="121" t="s">
        <v>445</v>
      </c>
      <c r="B188" s="122" t="s">
        <v>252</v>
      </c>
      <c r="C188" s="118" t="s">
        <v>1</v>
      </c>
      <c r="D188" s="98"/>
      <c r="E188" s="119"/>
      <c r="F188" s="119">
        <v>2</v>
      </c>
      <c r="G188" s="119">
        <v>2</v>
      </c>
      <c r="H188" s="119"/>
      <c r="I188" s="119">
        <f>1+1+1</f>
        <v>3</v>
      </c>
      <c r="J188" s="119">
        <v>1</v>
      </c>
      <c r="K188" s="119">
        <v>1</v>
      </c>
      <c r="L188" s="119"/>
      <c r="M188" s="119"/>
      <c r="N188" s="164">
        <f t="shared" si="12"/>
        <v>9</v>
      </c>
      <c r="O188" s="90">
        <v>4500</v>
      </c>
      <c r="P188" s="91">
        <f t="shared" si="13"/>
        <v>40500</v>
      </c>
      <c r="Q188" s="109"/>
    </row>
    <row r="189" spans="1:17" ht="15.8" customHeight="1">
      <c r="A189" s="121" t="s">
        <v>446</v>
      </c>
      <c r="B189" s="122" t="s">
        <v>257</v>
      </c>
      <c r="C189" s="118" t="s">
        <v>1</v>
      </c>
      <c r="D189" s="101"/>
      <c r="E189" s="144"/>
      <c r="F189" s="144"/>
      <c r="G189" s="144">
        <v>2</v>
      </c>
      <c r="H189" s="144"/>
      <c r="I189" s="144">
        <f>4+1+2</f>
        <v>7</v>
      </c>
      <c r="J189" s="138"/>
      <c r="K189" s="138"/>
      <c r="L189" s="138"/>
      <c r="M189" s="138"/>
      <c r="N189" s="164">
        <f t="shared" si="12"/>
        <v>9</v>
      </c>
      <c r="O189" s="92">
        <v>5500</v>
      </c>
      <c r="P189" s="91">
        <f t="shared" si="13"/>
        <v>49500</v>
      </c>
      <c r="Q189" s="109"/>
    </row>
    <row r="190" spans="1:17" ht="15.8" customHeight="1">
      <c r="A190" s="121" t="s">
        <v>447</v>
      </c>
      <c r="B190" s="122" t="s">
        <v>258</v>
      </c>
      <c r="C190" s="118" t="s">
        <v>1</v>
      </c>
      <c r="D190" s="101"/>
      <c r="E190" s="144"/>
      <c r="F190" s="144"/>
      <c r="G190" s="144"/>
      <c r="H190" s="144"/>
      <c r="I190" s="144">
        <f>1+1+1</f>
        <v>3</v>
      </c>
      <c r="J190" s="138"/>
      <c r="K190" s="138"/>
      <c r="L190" s="138"/>
      <c r="M190" s="138"/>
      <c r="N190" s="164">
        <f t="shared" si="12"/>
        <v>3</v>
      </c>
      <c r="O190" s="92">
        <v>6500</v>
      </c>
      <c r="P190" s="91">
        <f t="shared" si="13"/>
        <v>19500</v>
      </c>
      <c r="Q190" s="109"/>
    </row>
    <row r="191" spans="1:17" ht="15.8" customHeight="1">
      <c r="A191" s="123"/>
      <c r="B191" s="145"/>
      <c r="C191" s="118"/>
      <c r="D191" s="102"/>
      <c r="E191" s="147"/>
      <c r="F191" s="119"/>
      <c r="G191" s="119"/>
      <c r="H191" s="119"/>
      <c r="I191" s="119"/>
      <c r="J191" s="119"/>
      <c r="K191" s="119"/>
      <c r="L191" s="119"/>
      <c r="M191" s="119"/>
      <c r="N191" s="164">
        <f t="shared" si="12"/>
        <v>0</v>
      </c>
      <c r="O191" s="90"/>
      <c r="P191" s="91">
        <f t="shared" si="13"/>
        <v>0</v>
      </c>
      <c r="Q191" s="109"/>
    </row>
    <row r="192" spans="1:17" ht="15.8" customHeight="1">
      <c r="A192" s="116" t="s">
        <v>448</v>
      </c>
      <c r="B192" s="117" t="s">
        <v>259</v>
      </c>
      <c r="C192" s="118"/>
      <c r="D192" s="102"/>
      <c r="E192" s="147"/>
      <c r="F192" s="119"/>
      <c r="G192" s="119"/>
      <c r="H192" s="119"/>
      <c r="I192" s="119"/>
      <c r="J192" s="119"/>
      <c r="K192" s="119"/>
      <c r="L192" s="119"/>
      <c r="M192" s="119"/>
      <c r="N192" s="164">
        <f t="shared" si="12"/>
        <v>0</v>
      </c>
      <c r="O192" s="90"/>
      <c r="P192" s="91">
        <f t="shared" si="13"/>
        <v>0</v>
      </c>
      <c r="Q192" s="109"/>
    </row>
    <row r="193" spans="1:17" ht="15.8" customHeight="1">
      <c r="A193" s="121" t="s">
        <v>449</v>
      </c>
      <c r="B193" s="122" t="s">
        <v>260</v>
      </c>
      <c r="C193" s="118" t="s">
        <v>1</v>
      </c>
      <c r="D193" s="102"/>
      <c r="E193" s="147"/>
      <c r="F193" s="119"/>
      <c r="G193" s="119"/>
      <c r="H193" s="119"/>
      <c r="I193" s="119">
        <f>3+1</f>
        <v>4</v>
      </c>
      <c r="J193" s="119"/>
      <c r="K193" s="119"/>
      <c r="L193" s="119"/>
      <c r="M193" s="119"/>
      <c r="N193" s="164">
        <f t="shared" si="12"/>
        <v>4</v>
      </c>
      <c r="O193" s="90">
        <v>1200</v>
      </c>
      <c r="P193" s="91">
        <f t="shared" si="13"/>
        <v>4800</v>
      </c>
      <c r="Q193" s="109"/>
    </row>
    <row r="194" spans="1:17" ht="15.8" customHeight="1">
      <c r="A194" s="121" t="s">
        <v>450</v>
      </c>
      <c r="B194" s="122" t="s">
        <v>252</v>
      </c>
      <c r="C194" s="118" t="s">
        <v>1</v>
      </c>
      <c r="D194" s="102"/>
      <c r="E194" s="148">
        <v>1</v>
      </c>
      <c r="F194" s="111"/>
      <c r="G194" s="111">
        <v>1</v>
      </c>
      <c r="H194" s="111">
        <f>40+2+18+20</f>
        <v>80</v>
      </c>
      <c r="I194" s="111">
        <f>4+2+1</f>
        <v>7</v>
      </c>
      <c r="J194" s="119"/>
      <c r="K194" s="119">
        <v>1</v>
      </c>
      <c r="L194" s="119"/>
      <c r="M194" s="119"/>
      <c r="N194" s="164">
        <f t="shared" si="12"/>
        <v>90</v>
      </c>
      <c r="O194" s="90">
        <v>1500</v>
      </c>
      <c r="P194" s="91">
        <f t="shared" si="13"/>
        <v>135000</v>
      </c>
      <c r="Q194" s="109"/>
    </row>
    <row r="195" spans="1:17" ht="15.8" customHeight="1">
      <c r="A195" s="121" t="s">
        <v>451</v>
      </c>
      <c r="B195" s="122" t="s">
        <v>261</v>
      </c>
      <c r="C195" s="118" t="s">
        <v>1</v>
      </c>
      <c r="D195" s="101"/>
      <c r="E195" s="149"/>
      <c r="F195" s="149"/>
      <c r="G195" s="149"/>
      <c r="H195" s="149"/>
      <c r="I195" s="149">
        <v>4</v>
      </c>
      <c r="J195" s="138"/>
      <c r="K195" s="138"/>
      <c r="L195" s="138"/>
      <c r="M195" s="138"/>
      <c r="N195" s="164">
        <f t="shared" si="12"/>
        <v>4</v>
      </c>
      <c r="O195" s="92">
        <v>1600</v>
      </c>
      <c r="P195" s="91">
        <f t="shared" si="13"/>
        <v>6400</v>
      </c>
      <c r="Q195" s="109"/>
    </row>
    <row r="196" spans="1:17" ht="15.8" customHeight="1">
      <c r="A196" s="116"/>
      <c r="B196" s="124"/>
      <c r="C196" s="118"/>
      <c r="D196" s="101"/>
      <c r="E196" s="149"/>
      <c r="F196" s="149"/>
      <c r="G196" s="149"/>
      <c r="H196" s="149"/>
      <c r="I196" s="149"/>
      <c r="J196" s="138"/>
      <c r="K196" s="138"/>
      <c r="L196" s="138"/>
      <c r="M196" s="138"/>
      <c r="N196" s="164">
        <f t="shared" si="12"/>
        <v>0</v>
      </c>
      <c r="O196" s="92"/>
      <c r="P196" s="91">
        <f t="shared" si="13"/>
        <v>0</v>
      </c>
      <c r="Q196" s="109"/>
    </row>
    <row r="197" spans="1:17" ht="15.8" customHeight="1">
      <c r="A197" s="116" t="s">
        <v>452</v>
      </c>
      <c r="B197" s="117" t="s">
        <v>262</v>
      </c>
      <c r="C197" s="118"/>
      <c r="D197" s="101"/>
      <c r="E197" s="149"/>
      <c r="F197" s="149"/>
      <c r="G197" s="149"/>
      <c r="H197" s="149"/>
      <c r="I197" s="149"/>
      <c r="J197" s="138"/>
      <c r="K197" s="138"/>
      <c r="L197" s="138"/>
      <c r="M197" s="138"/>
      <c r="N197" s="164">
        <f t="shared" si="12"/>
        <v>0</v>
      </c>
      <c r="O197" s="92"/>
      <c r="P197" s="91">
        <f t="shared" si="13"/>
        <v>0</v>
      </c>
      <c r="Q197" s="109"/>
    </row>
    <row r="198" spans="1:17" ht="15.8" customHeight="1">
      <c r="A198" s="121" t="s">
        <v>453</v>
      </c>
      <c r="B198" s="122" t="s">
        <v>252</v>
      </c>
      <c r="C198" s="118" t="s">
        <v>1</v>
      </c>
      <c r="D198" s="101"/>
      <c r="E198" s="149">
        <v>1</v>
      </c>
      <c r="F198" s="149"/>
      <c r="G198" s="149">
        <v>1</v>
      </c>
      <c r="H198" s="149">
        <f>H194</f>
        <v>80</v>
      </c>
      <c r="I198" s="149">
        <v>4</v>
      </c>
      <c r="J198" s="138"/>
      <c r="K198" s="138">
        <v>1</v>
      </c>
      <c r="L198" s="138"/>
      <c r="M198" s="138"/>
      <c r="N198" s="164">
        <f t="shared" si="12"/>
        <v>87</v>
      </c>
      <c r="O198" s="92">
        <v>400</v>
      </c>
      <c r="P198" s="91">
        <f t="shared" si="13"/>
        <v>34800</v>
      </c>
      <c r="Q198" s="109"/>
    </row>
    <row r="199" spans="1:17" ht="15.8" customHeight="1">
      <c r="A199" s="121" t="s">
        <v>454</v>
      </c>
      <c r="B199" s="122" t="s">
        <v>261</v>
      </c>
      <c r="C199" s="118" t="s">
        <v>1</v>
      </c>
      <c r="D199" s="102"/>
      <c r="E199" s="149"/>
      <c r="F199" s="149"/>
      <c r="G199" s="149"/>
      <c r="H199" s="149"/>
      <c r="I199" s="149">
        <v>4</v>
      </c>
      <c r="J199" s="138"/>
      <c r="K199" s="138"/>
      <c r="L199" s="138"/>
      <c r="M199" s="138"/>
      <c r="N199" s="164">
        <f t="shared" si="12"/>
        <v>4</v>
      </c>
      <c r="O199" s="92">
        <v>500</v>
      </c>
      <c r="P199" s="91">
        <f t="shared" si="13"/>
        <v>2000</v>
      </c>
      <c r="Q199" s="109"/>
    </row>
    <row r="200" spans="1:17" ht="15.8" customHeight="1" thickBot="1">
      <c r="A200" s="150"/>
      <c r="B200" s="145"/>
      <c r="C200" s="146"/>
      <c r="D200" s="151"/>
      <c r="E200" s="144"/>
      <c r="F200" s="144"/>
      <c r="G200" s="144"/>
      <c r="H200" s="144"/>
      <c r="I200" s="144"/>
      <c r="J200" s="138"/>
      <c r="K200" s="138"/>
      <c r="L200" s="138"/>
      <c r="M200" s="138"/>
      <c r="N200" s="164">
        <f t="shared" si="12"/>
        <v>0</v>
      </c>
      <c r="O200" s="92"/>
      <c r="P200" s="91">
        <f t="shared" si="13"/>
        <v>0</v>
      </c>
      <c r="Q200" s="109"/>
    </row>
    <row r="201" spans="1:17" ht="15.8" customHeight="1" thickBot="1">
      <c r="A201" s="128" t="s">
        <v>263</v>
      </c>
      <c r="B201" s="129"/>
      <c r="C201" s="130"/>
      <c r="D201" s="103"/>
      <c r="E201" s="131"/>
      <c r="F201" s="131"/>
      <c r="G201" s="131"/>
      <c r="H201" s="131"/>
      <c r="I201" s="131"/>
      <c r="J201" s="131"/>
      <c r="K201" s="131"/>
      <c r="L201" s="131"/>
      <c r="M201" s="131"/>
      <c r="N201" s="165">
        <f t="shared" si="12"/>
        <v>0</v>
      </c>
      <c r="O201" s="93"/>
      <c r="P201" s="93">
        <f>SUM(P148:P200)</f>
        <v>2204070</v>
      </c>
      <c r="Q201" s="109"/>
    </row>
    <row r="202" spans="1:17" ht="15.8" customHeight="1">
      <c r="A202" s="134" t="s">
        <v>455</v>
      </c>
      <c r="B202" s="140" t="s">
        <v>264</v>
      </c>
      <c r="C202" s="127"/>
      <c r="D202" s="96"/>
      <c r="E202" s="115"/>
      <c r="F202" s="115"/>
      <c r="G202" s="115"/>
      <c r="H202" s="115"/>
      <c r="I202" s="115"/>
      <c r="J202" s="115"/>
      <c r="K202" s="115"/>
      <c r="L202" s="115"/>
      <c r="M202" s="115"/>
      <c r="N202" s="164">
        <f t="shared" si="12"/>
        <v>0</v>
      </c>
      <c r="O202" s="97"/>
      <c r="P202" s="97"/>
      <c r="Q202" s="109"/>
    </row>
    <row r="203" spans="1:17" ht="15.8" customHeight="1">
      <c r="A203" s="116" t="s">
        <v>456</v>
      </c>
      <c r="B203" s="122" t="s">
        <v>265</v>
      </c>
      <c r="C203" s="118" t="s">
        <v>1</v>
      </c>
      <c r="D203" s="98">
        <v>1</v>
      </c>
      <c r="E203" s="119"/>
      <c r="F203" s="119">
        <v>1</v>
      </c>
      <c r="G203" s="119">
        <v>2</v>
      </c>
      <c r="H203" s="119"/>
      <c r="I203" s="119">
        <v>4</v>
      </c>
      <c r="J203" s="119"/>
      <c r="K203" s="119"/>
      <c r="L203" s="119"/>
      <c r="M203" s="119"/>
      <c r="N203" s="164">
        <f>SUM(D203:M203)</f>
        <v>8</v>
      </c>
      <c r="O203" s="90">
        <v>50000</v>
      </c>
      <c r="P203" s="91">
        <f>O203*N203</f>
        <v>400000</v>
      </c>
      <c r="Q203" s="109"/>
    </row>
    <row r="204" spans="1:17" ht="15.8" customHeight="1" thickBot="1">
      <c r="A204" s="152"/>
      <c r="B204" s="153"/>
      <c r="C204" s="154"/>
      <c r="D204" s="100"/>
      <c r="E204" s="138"/>
      <c r="F204" s="138"/>
      <c r="G204" s="138"/>
      <c r="H204" s="138"/>
      <c r="I204" s="138"/>
      <c r="J204" s="138"/>
      <c r="K204" s="138"/>
      <c r="L204" s="138"/>
      <c r="M204" s="138"/>
      <c r="N204" s="164">
        <f t="shared" si="12"/>
        <v>0</v>
      </c>
      <c r="O204" s="92"/>
      <c r="P204" s="91"/>
      <c r="Q204" s="109"/>
    </row>
    <row r="205" spans="1:17" ht="15.8" customHeight="1" thickBot="1">
      <c r="A205" s="128" t="s">
        <v>266</v>
      </c>
      <c r="B205" s="129"/>
      <c r="C205" s="130"/>
      <c r="D205" s="99"/>
      <c r="E205" s="131"/>
      <c r="F205" s="131"/>
      <c r="G205" s="131"/>
      <c r="H205" s="131"/>
      <c r="I205" s="131"/>
      <c r="J205" s="131"/>
      <c r="K205" s="131"/>
      <c r="L205" s="131"/>
      <c r="M205" s="131"/>
      <c r="N205" s="165">
        <f t="shared" si="12"/>
        <v>0</v>
      </c>
      <c r="O205" s="93"/>
      <c r="P205" s="93">
        <f>SUM(P203:P204)</f>
        <v>400000</v>
      </c>
      <c r="Q205" s="109"/>
    </row>
    <row r="206" spans="1:17" ht="15.8" customHeight="1">
      <c r="A206" s="112"/>
      <c r="B206" s="155"/>
      <c r="C206" s="114"/>
      <c r="D206" s="96"/>
      <c r="E206" s="115"/>
      <c r="F206" s="115"/>
      <c r="G206" s="115"/>
      <c r="H206" s="115"/>
      <c r="I206" s="115"/>
      <c r="J206" s="115"/>
      <c r="K206" s="115"/>
      <c r="L206" s="115"/>
      <c r="M206" s="115"/>
      <c r="N206" s="164">
        <f t="shared" si="12"/>
        <v>0</v>
      </c>
      <c r="O206" s="97"/>
      <c r="P206" s="97"/>
      <c r="Q206" s="109"/>
    </row>
    <row r="207" spans="1:17" ht="15.8" customHeight="1">
      <c r="A207" s="134" t="s">
        <v>457</v>
      </c>
      <c r="B207" s="140" t="s">
        <v>267</v>
      </c>
      <c r="C207" s="127"/>
      <c r="D207" s="104"/>
      <c r="E207" s="115"/>
      <c r="F207" s="115"/>
      <c r="G207" s="115"/>
      <c r="H207" s="115"/>
      <c r="I207" s="115"/>
      <c r="J207" s="115"/>
      <c r="K207" s="115"/>
      <c r="L207" s="115"/>
      <c r="M207" s="115"/>
      <c r="N207" s="164">
        <f t="shared" si="12"/>
        <v>0</v>
      </c>
      <c r="O207" s="97"/>
      <c r="P207" s="97"/>
      <c r="Q207" s="109"/>
    </row>
    <row r="208" spans="1:17" ht="15.8" customHeight="1">
      <c r="A208" s="116" t="s">
        <v>458</v>
      </c>
      <c r="B208" s="140" t="s">
        <v>268</v>
      </c>
      <c r="C208" s="127"/>
      <c r="D208" s="104"/>
      <c r="E208" s="115"/>
      <c r="F208" s="115"/>
      <c r="G208" s="115"/>
      <c r="H208" s="115"/>
      <c r="I208" s="115"/>
      <c r="J208" s="115"/>
      <c r="K208" s="115"/>
      <c r="L208" s="115"/>
      <c r="M208" s="115"/>
      <c r="N208" s="164">
        <f t="shared" si="12"/>
        <v>0</v>
      </c>
      <c r="O208" s="97"/>
      <c r="P208" s="97"/>
      <c r="Q208" s="109"/>
    </row>
    <row r="209" spans="1:17" ht="15.8" customHeight="1">
      <c r="A209" s="121" t="s">
        <v>459</v>
      </c>
      <c r="B209" s="142" t="s">
        <v>269</v>
      </c>
      <c r="C209" s="118" t="s">
        <v>1</v>
      </c>
      <c r="D209" s="104"/>
      <c r="E209" s="115"/>
      <c r="F209" s="115"/>
      <c r="G209" s="115">
        <v>1</v>
      </c>
      <c r="H209" s="115"/>
      <c r="I209" s="115">
        <v>1</v>
      </c>
      <c r="J209" s="115"/>
      <c r="K209" s="115"/>
      <c r="L209" s="115"/>
      <c r="M209" s="115"/>
      <c r="N209" s="164">
        <f t="shared" si="12"/>
        <v>2</v>
      </c>
      <c r="O209" s="97">
        <v>75000</v>
      </c>
      <c r="P209" s="91">
        <f t="shared" ref="P209:P250" si="14">O209*N209</f>
        <v>150000</v>
      </c>
      <c r="Q209" s="109"/>
    </row>
    <row r="210" spans="1:17" ht="15.8" customHeight="1">
      <c r="A210" s="121" t="s">
        <v>460</v>
      </c>
      <c r="B210" s="142" t="s">
        <v>270</v>
      </c>
      <c r="C210" s="118" t="s">
        <v>1</v>
      </c>
      <c r="D210" s="104"/>
      <c r="E210" s="115"/>
      <c r="F210" s="115">
        <v>2</v>
      </c>
      <c r="G210" s="115"/>
      <c r="H210" s="115"/>
      <c r="I210" s="115"/>
      <c r="J210" s="115"/>
      <c r="K210" s="115"/>
      <c r="L210" s="115"/>
      <c r="M210" s="115"/>
      <c r="N210" s="164">
        <f t="shared" si="12"/>
        <v>2</v>
      </c>
      <c r="O210" s="97">
        <v>65000</v>
      </c>
      <c r="P210" s="91">
        <f t="shared" si="14"/>
        <v>130000</v>
      </c>
      <c r="Q210" s="109"/>
    </row>
    <row r="211" spans="1:17" ht="15.8" customHeight="1">
      <c r="A211" s="121" t="s">
        <v>461</v>
      </c>
      <c r="B211" s="142" t="s">
        <v>271</v>
      </c>
      <c r="C211" s="118" t="s">
        <v>1</v>
      </c>
      <c r="D211" s="104"/>
      <c r="E211" s="115"/>
      <c r="F211" s="115">
        <v>1</v>
      </c>
      <c r="G211" s="115">
        <v>4</v>
      </c>
      <c r="H211" s="115"/>
      <c r="I211" s="115"/>
      <c r="J211" s="115"/>
      <c r="K211" s="115"/>
      <c r="L211" s="115"/>
      <c r="M211" s="115"/>
      <c r="N211" s="164">
        <f t="shared" si="12"/>
        <v>5</v>
      </c>
      <c r="O211" s="97">
        <v>48000</v>
      </c>
      <c r="P211" s="91">
        <f t="shared" si="14"/>
        <v>240000</v>
      </c>
      <c r="Q211" s="109"/>
    </row>
    <row r="212" spans="1:17" ht="15.8" customHeight="1">
      <c r="A212" s="121" t="s">
        <v>462</v>
      </c>
      <c r="B212" s="142" t="s">
        <v>272</v>
      </c>
      <c r="C212" s="118" t="s">
        <v>1</v>
      </c>
      <c r="D212" s="104"/>
      <c r="E212" s="115"/>
      <c r="F212" s="115"/>
      <c r="G212" s="115"/>
      <c r="H212" s="115"/>
      <c r="I212" s="115">
        <v>11</v>
      </c>
      <c r="J212" s="115"/>
      <c r="K212" s="115"/>
      <c r="L212" s="115"/>
      <c r="M212" s="115"/>
      <c r="N212" s="164">
        <f t="shared" si="12"/>
        <v>11</v>
      </c>
      <c r="O212" s="97">
        <v>42000</v>
      </c>
      <c r="P212" s="91">
        <f t="shared" si="14"/>
        <v>462000</v>
      </c>
      <c r="Q212" s="109"/>
    </row>
    <row r="213" spans="1:17" ht="15.8" customHeight="1">
      <c r="A213" s="121" t="s">
        <v>463</v>
      </c>
      <c r="B213" s="142" t="s">
        <v>273</v>
      </c>
      <c r="C213" s="118" t="s">
        <v>1</v>
      </c>
      <c r="D213" s="104"/>
      <c r="E213" s="115"/>
      <c r="F213" s="115"/>
      <c r="G213" s="115"/>
      <c r="H213" s="115"/>
      <c r="I213" s="115">
        <v>1</v>
      </c>
      <c r="J213" s="115"/>
      <c r="K213" s="115"/>
      <c r="L213" s="115"/>
      <c r="M213" s="115"/>
      <c r="N213" s="164">
        <f t="shared" ref="N213:N249" si="15">SUM(D213:M213)</f>
        <v>1</v>
      </c>
      <c r="O213" s="97">
        <v>42000</v>
      </c>
      <c r="P213" s="91">
        <f t="shared" si="14"/>
        <v>42000</v>
      </c>
      <c r="Q213" s="109"/>
    </row>
    <row r="214" spans="1:17" ht="15.8" customHeight="1">
      <c r="A214" s="121" t="s">
        <v>464</v>
      </c>
      <c r="B214" s="142" t="s">
        <v>274</v>
      </c>
      <c r="C214" s="118" t="s">
        <v>1</v>
      </c>
      <c r="D214" s="104"/>
      <c r="E214" s="115"/>
      <c r="F214" s="115"/>
      <c r="G214" s="115"/>
      <c r="H214" s="115"/>
      <c r="I214" s="115">
        <v>3</v>
      </c>
      <c r="J214" s="115"/>
      <c r="K214" s="115"/>
      <c r="L214" s="115"/>
      <c r="M214" s="115"/>
      <c r="N214" s="164">
        <f t="shared" si="15"/>
        <v>3</v>
      </c>
      <c r="O214" s="97">
        <v>38000</v>
      </c>
      <c r="P214" s="91">
        <f t="shared" si="14"/>
        <v>114000</v>
      </c>
      <c r="Q214" s="109"/>
    </row>
    <row r="215" spans="1:17" ht="15.8" customHeight="1">
      <c r="A215" s="121" t="s">
        <v>465</v>
      </c>
      <c r="B215" s="142" t="s">
        <v>275</v>
      </c>
      <c r="C215" s="118" t="s">
        <v>1</v>
      </c>
      <c r="D215" s="104"/>
      <c r="E215" s="115">
        <v>1</v>
      </c>
      <c r="F215" s="115"/>
      <c r="G215" s="115"/>
      <c r="H215" s="115"/>
      <c r="I215" s="115">
        <v>9</v>
      </c>
      <c r="J215" s="115"/>
      <c r="K215" s="115"/>
      <c r="L215" s="115"/>
      <c r="M215" s="115"/>
      <c r="N215" s="164">
        <f t="shared" si="15"/>
        <v>10</v>
      </c>
      <c r="O215" s="97">
        <v>33000</v>
      </c>
      <c r="P215" s="91">
        <f t="shared" si="14"/>
        <v>330000</v>
      </c>
      <c r="Q215" s="109"/>
    </row>
    <row r="216" spans="1:17" ht="15.8" customHeight="1">
      <c r="A216" s="121" t="s">
        <v>466</v>
      </c>
      <c r="B216" s="142" t="s">
        <v>276</v>
      </c>
      <c r="C216" s="118" t="s">
        <v>1</v>
      </c>
      <c r="D216" s="104"/>
      <c r="E216" s="115"/>
      <c r="F216" s="115"/>
      <c r="G216" s="115"/>
      <c r="H216" s="115"/>
      <c r="I216" s="115">
        <v>2</v>
      </c>
      <c r="J216" s="115"/>
      <c r="K216" s="115"/>
      <c r="L216" s="115"/>
      <c r="M216" s="115"/>
      <c r="N216" s="164">
        <f t="shared" si="15"/>
        <v>2</v>
      </c>
      <c r="O216" s="97">
        <v>32000</v>
      </c>
      <c r="P216" s="91">
        <f t="shared" si="14"/>
        <v>64000</v>
      </c>
      <c r="Q216" s="109"/>
    </row>
    <row r="217" spans="1:17" ht="15.8" customHeight="1">
      <c r="A217" s="121" t="s">
        <v>467</v>
      </c>
      <c r="B217" s="142" t="s">
        <v>277</v>
      </c>
      <c r="C217" s="118" t="s">
        <v>1</v>
      </c>
      <c r="D217" s="104"/>
      <c r="E217" s="115">
        <v>1</v>
      </c>
      <c r="F217" s="115"/>
      <c r="G217" s="115"/>
      <c r="H217" s="115"/>
      <c r="I217" s="115"/>
      <c r="J217" s="115"/>
      <c r="K217" s="115"/>
      <c r="L217" s="115"/>
      <c r="M217" s="115"/>
      <c r="N217" s="164">
        <f t="shared" si="15"/>
        <v>1</v>
      </c>
      <c r="O217" s="97">
        <v>32000</v>
      </c>
      <c r="P217" s="91">
        <f t="shared" si="14"/>
        <v>32000</v>
      </c>
      <c r="Q217" s="109"/>
    </row>
    <row r="218" spans="1:17" ht="15.8" customHeight="1">
      <c r="A218" s="121" t="s">
        <v>468</v>
      </c>
      <c r="B218" s="142" t="s">
        <v>303</v>
      </c>
      <c r="C218" s="118" t="s">
        <v>1</v>
      </c>
      <c r="D218" s="104"/>
      <c r="E218" s="115"/>
      <c r="F218" s="115"/>
      <c r="G218" s="115"/>
      <c r="H218" s="115"/>
      <c r="I218" s="115">
        <v>9</v>
      </c>
      <c r="J218" s="115"/>
      <c r="K218" s="115"/>
      <c r="L218" s="115"/>
      <c r="M218" s="115"/>
      <c r="N218" s="164">
        <f t="shared" si="15"/>
        <v>9</v>
      </c>
      <c r="O218" s="97">
        <v>28000</v>
      </c>
      <c r="P218" s="91">
        <f t="shared" si="14"/>
        <v>252000</v>
      </c>
      <c r="Q218" s="109"/>
    </row>
    <row r="219" spans="1:17" ht="15.8" customHeight="1">
      <c r="A219" s="121" t="s">
        <v>469</v>
      </c>
      <c r="B219" s="142" t="s">
        <v>304</v>
      </c>
      <c r="C219" s="118" t="s">
        <v>1</v>
      </c>
      <c r="D219" s="104"/>
      <c r="E219" s="115"/>
      <c r="F219" s="115"/>
      <c r="G219" s="115"/>
      <c r="H219" s="115"/>
      <c r="I219" s="115">
        <v>22</v>
      </c>
      <c r="J219" s="115"/>
      <c r="K219" s="115"/>
      <c r="L219" s="115"/>
      <c r="M219" s="115"/>
      <c r="N219" s="164">
        <f t="shared" si="15"/>
        <v>22</v>
      </c>
      <c r="O219" s="97">
        <v>27000</v>
      </c>
      <c r="P219" s="91">
        <f t="shared" si="14"/>
        <v>594000</v>
      </c>
      <c r="Q219" s="109"/>
    </row>
    <row r="220" spans="1:17" ht="15.8" customHeight="1">
      <c r="A220" s="134"/>
      <c r="B220" s="140"/>
      <c r="C220" s="127"/>
      <c r="D220" s="104"/>
      <c r="E220" s="115"/>
      <c r="F220" s="115"/>
      <c r="G220" s="115"/>
      <c r="H220" s="115"/>
      <c r="I220" s="115"/>
      <c r="J220" s="115"/>
      <c r="K220" s="115"/>
      <c r="L220" s="115"/>
      <c r="M220" s="115"/>
      <c r="N220" s="120">
        <f t="shared" si="15"/>
        <v>0</v>
      </c>
      <c r="O220" s="97"/>
      <c r="P220" s="91">
        <f t="shared" si="14"/>
        <v>0</v>
      </c>
      <c r="Q220" s="109"/>
    </row>
    <row r="221" spans="1:17" ht="15.8" customHeight="1">
      <c r="A221" s="116" t="s">
        <v>474</v>
      </c>
      <c r="B221" s="140" t="s">
        <v>278</v>
      </c>
      <c r="C221" s="127"/>
      <c r="D221" s="104"/>
      <c r="E221" s="115"/>
      <c r="F221" s="115"/>
      <c r="G221" s="115"/>
      <c r="H221" s="115"/>
      <c r="I221" s="115"/>
      <c r="J221" s="115"/>
      <c r="K221" s="115"/>
      <c r="L221" s="115"/>
      <c r="M221" s="115"/>
      <c r="N221" s="120">
        <f t="shared" si="15"/>
        <v>0</v>
      </c>
      <c r="O221" s="97"/>
      <c r="P221" s="91">
        <f t="shared" si="14"/>
        <v>0</v>
      </c>
      <c r="Q221" s="109"/>
    </row>
    <row r="222" spans="1:17" ht="15.8" customHeight="1">
      <c r="A222" s="121" t="s">
        <v>470</v>
      </c>
      <c r="B222" s="142" t="s">
        <v>279</v>
      </c>
      <c r="C222" s="118" t="s">
        <v>1</v>
      </c>
      <c r="D222" s="104"/>
      <c r="E222" s="115"/>
      <c r="F222" s="115">
        <v>1</v>
      </c>
      <c r="G222" s="115"/>
      <c r="H222" s="115"/>
      <c r="I222" s="115"/>
      <c r="J222" s="115"/>
      <c r="K222" s="115"/>
      <c r="L222" s="115"/>
      <c r="M222" s="115"/>
      <c r="N222" s="164">
        <f t="shared" si="15"/>
        <v>1</v>
      </c>
      <c r="O222" s="97">
        <v>65000</v>
      </c>
      <c r="P222" s="91">
        <f t="shared" si="14"/>
        <v>65000</v>
      </c>
      <c r="Q222" s="109"/>
    </row>
    <row r="223" spans="1:17" ht="15.8" customHeight="1">
      <c r="A223" s="121" t="s">
        <v>471</v>
      </c>
      <c r="B223" s="142" t="s">
        <v>273</v>
      </c>
      <c r="C223" s="118" t="s">
        <v>1</v>
      </c>
      <c r="D223" s="104"/>
      <c r="E223" s="115"/>
      <c r="F223" s="115">
        <v>1</v>
      </c>
      <c r="G223" s="115"/>
      <c r="H223" s="115"/>
      <c r="I223" s="115"/>
      <c r="J223" s="115"/>
      <c r="K223" s="115"/>
      <c r="L223" s="115"/>
      <c r="M223" s="115"/>
      <c r="N223" s="164">
        <f t="shared" si="15"/>
        <v>1</v>
      </c>
      <c r="O223" s="97">
        <v>50000</v>
      </c>
      <c r="P223" s="91">
        <f t="shared" si="14"/>
        <v>50000</v>
      </c>
      <c r="Q223" s="109"/>
    </row>
    <row r="224" spans="1:17" ht="15.8" customHeight="1">
      <c r="A224" s="121" t="s">
        <v>472</v>
      </c>
      <c r="B224" s="142" t="s">
        <v>280</v>
      </c>
      <c r="C224" s="118" t="s">
        <v>1</v>
      </c>
      <c r="D224" s="104"/>
      <c r="E224" s="115"/>
      <c r="F224" s="115"/>
      <c r="G224" s="115"/>
      <c r="H224" s="115"/>
      <c r="I224" s="115">
        <v>1</v>
      </c>
      <c r="J224" s="115"/>
      <c r="K224" s="115"/>
      <c r="L224" s="115"/>
      <c r="M224" s="115"/>
      <c r="N224" s="164">
        <f t="shared" si="15"/>
        <v>1</v>
      </c>
      <c r="O224" s="97">
        <v>38000</v>
      </c>
      <c r="P224" s="91">
        <f t="shared" si="14"/>
        <v>38000</v>
      </c>
      <c r="Q224" s="109"/>
    </row>
    <row r="225" spans="1:18" ht="15.8" customHeight="1">
      <c r="A225" s="121" t="s">
        <v>473</v>
      </c>
      <c r="B225" s="142" t="s">
        <v>281</v>
      </c>
      <c r="C225" s="118" t="s">
        <v>1</v>
      </c>
      <c r="D225" s="104"/>
      <c r="E225" s="115"/>
      <c r="F225" s="115"/>
      <c r="G225" s="115"/>
      <c r="H225" s="115"/>
      <c r="I225" s="115">
        <v>9</v>
      </c>
      <c r="J225" s="115"/>
      <c r="K225" s="115"/>
      <c r="L225" s="115"/>
      <c r="M225" s="115"/>
      <c r="N225" s="164">
        <f t="shared" si="15"/>
        <v>9</v>
      </c>
      <c r="O225" s="97">
        <v>32000</v>
      </c>
      <c r="P225" s="91">
        <f t="shared" si="14"/>
        <v>288000</v>
      </c>
      <c r="Q225" s="109"/>
    </row>
    <row r="226" spans="1:18" ht="18.7" customHeight="1">
      <c r="A226" s="134"/>
      <c r="B226" s="140"/>
      <c r="C226" s="127"/>
      <c r="D226" s="104"/>
      <c r="E226" s="115"/>
      <c r="F226" s="115"/>
      <c r="G226" s="115"/>
      <c r="H226" s="115"/>
      <c r="I226" s="115"/>
      <c r="J226" s="115"/>
      <c r="K226" s="115"/>
      <c r="L226" s="115"/>
      <c r="M226" s="115"/>
      <c r="N226" s="120">
        <f t="shared" si="15"/>
        <v>0</v>
      </c>
      <c r="O226" s="97"/>
      <c r="P226" s="91">
        <f t="shared" si="14"/>
        <v>0</v>
      </c>
      <c r="Q226" s="109"/>
    </row>
    <row r="227" spans="1:18" ht="15.8" customHeight="1">
      <c r="A227" s="116" t="s">
        <v>475</v>
      </c>
      <c r="B227" s="140" t="s">
        <v>282</v>
      </c>
      <c r="C227" s="118" t="s">
        <v>3</v>
      </c>
      <c r="D227" s="104"/>
      <c r="E227" s="115">
        <v>200</v>
      </c>
      <c r="F227" s="115">
        <f>72+750+800</f>
        <v>1622</v>
      </c>
      <c r="G227" s="115"/>
      <c r="H227" s="115"/>
      <c r="I227" s="115">
        <f>170+2900</f>
        <v>3070</v>
      </c>
      <c r="J227" s="115"/>
      <c r="K227" s="115"/>
      <c r="L227" s="115"/>
      <c r="M227" s="115"/>
      <c r="N227" s="120">
        <f t="shared" si="15"/>
        <v>4892</v>
      </c>
      <c r="O227" s="97">
        <v>550</v>
      </c>
      <c r="P227" s="91">
        <f t="shared" si="14"/>
        <v>2690600</v>
      </c>
      <c r="Q227" s="109"/>
    </row>
    <row r="228" spans="1:18" ht="15.8" customHeight="1">
      <c r="A228" s="134"/>
      <c r="B228" s="140"/>
      <c r="C228" s="127"/>
      <c r="D228" s="104"/>
      <c r="E228" s="115"/>
      <c r="F228" s="115"/>
      <c r="G228" s="115"/>
      <c r="H228" s="115"/>
      <c r="I228" s="115"/>
      <c r="J228" s="115"/>
      <c r="K228" s="115"/>
      <c r="L228" s="115"/>
      <c r="M228" s="115"/>
      <c r="N228" s="120">
        <f t="shared" si="15"/>
        <v>0</v>
      </c>
      <c r="O228" s="97"/>
      <c r="P228" s="91">
        <f t="shared" si="14"/>
        <v>0</v>
      </c>
      <c r="Q228" s="109"/>
    </row>
    <row r="229" spans="1:18" ht="15.8" customHeight="1">
      <c r="A229" s="116" t="s">
        <v>476</v>
      </c>
      <c r="B229" s="140" t="s">
        <v>283</v>
      </c>
      <c r="C229" s="127"/>
      <c r="D229" s="104"/>
      <c r="E229" s="115"/>
      <c r="F229" s="115"/>
      <c r="G229" s="115"/>
      <c r="H229" s="115"/>
      <c r="I229" s="115"/>
      <c r="J229" s="115"/>
      <c r="K229" s="115"/>
      <c r="L229" s="115"/>
      <c r="M229" s="115"/>
      <c r="N229" s="120">
        <f t="shared" si="15"/>
        <v>0</v>
      </c>
      <c r="O229" s="97"/>
      <c r="P229" s="91">
        <f t="shared" si="14"/>
        <v>0</v>
      </c>
      <c r="Q229" s="109"/>
      <c r="R229" s="110">
        <f>(0.6+0.5)*2*75</f>
        <v>165</v>
      </c>
    </row>
    <row r="230" spans="1:18" ht="15.8" customHeight="1">
      <c r="A230" s="121" t="s">
        <v>477</v>
      </c>
      <c r="B230" s="142" t="s">
        <v>284</v>
      </c>
      <c r="C230" s="118" t="s">
        <v>1</v>
      </c>
      <c r="D230" s="104"/>
      <c r="E230" s="115">
        <v>8</v>
      </c>
      <c r="F230" s="115"/>
      <c r="G230" s="115"/>
      <c r="H230" s="115"/>
      <c r="I230" s="115">
        <f>18+24</f>
        <v>42</v>
      </c>
      <c r="J230" s="115"/>
      <c r="K230" s="115"/>
      <c r="L230" s="115"/>
      <c r="M230" s="115"/>
      <c r="N230" s="164">
        <f t="shared" si="15"/>
        <v>50</v>
      </c>
      <c r="O230" s="97">
        <v>700</v>
      </c>
      <c r="P230" s="91">
        <f t="shared" si="14"/>
        <v>35000</v>
      </c>
      <c r="Q230" s="109"/>
    </row>
    <row r="231" spans="1:18" ht="15.8" customHeight="1">
      <c r="A231" s="121" t="s">
        <v>478</v>
      </c>
      <c r="B231" s="142" t="s">
        <v>285</v>
      </c>
      <c r="C231" s="118" t="s">
        <v>1</v>
      </c>
      <c r="D231" s="104"/>
      <c r="E231" s="115"/>
      <c r="F231" s="115">
        <v>12</v>
      </c>
      <c r="G231" s="115"/>
      <c r="H231" s="115"/>
      <c r="I231" s="115"/>
      <c r="J231" s="115"/>
      <c r="K231" s="115"/>
      <c r="L231" s="115"/>
      <c r="M231" s="115"/>
      <c r="N231" s="164">
        <f t="shared" si="15"/>
        <v>12</v>
      </c>
      <c r="O231" s="97">
        <v>1500</v>
      </c>
      <c r="P231" s="91">
        <f t="shared" si="14"/>
        <v>18000</v>
      </c>
      <c r="Q231" s="109"/>
    </row>
    <row r="232" spans="1:18" ht="18.7" customHeight="1">
      <c r="A232" s="134"/>
      <c r="B232" s="140"/>
      <c r="C232" s="127"/>
      <c r="D232" s="104"/>
      <c r="E232" s="115"/>
      <c r="F232" s="115"/>
      <c r="G232" s="115"/>
      <c r="H232" s="115"/>
      <c r="I232" s="115"/>
      <c r="J232" s="115"/>
      <c r="K232" s="115"/>
      <c r="L232" s="115"/>
      <c r="M232" s="115"/>
      <c r="N232" s="164">
        <f t="shared" si="15"/>
        <v>0</v>
      </c>
      <c r="O232" s="97"/>
      <c r="P232" s="91">
        <f t="shared" si="14"/>
        <v>0</v>
      </c>
      <c r="Q232" s="109"/>
      <c r="R232" s="110">
        <f>(0.5+0.6)*2*8*15</f>
        <v>264</v>
      </c>
    </row>
    <row r="233" spans="1:18" ht="15.8" customHeight="1">
      <c r="A233" s="116" t="s">
        <v>479</v>
      </c>
      <c r="B233" s="140" t="s">
        <v>286</v>
      </c>
      <c r="C233" s="127"/>
      <c r="D233" s="104"/>
      <c r="E233" s="115"/>
      <c r="F233" s="115"/>
      <c r="G233" s="115"/>
      <c r="H233" s="115"/>
      <c r="I233" s="115"/>
      <c r="J233" s="115"/>
      <c r="K233" s="115"/>
      <c r="L233" s="115"/>
      <c r="M233" s="115"/>
      <c r="N233" s="164">
        <f t="shared" si="15"/>
        <v>0</v>
      </c>
      <c r="O233" s="97"/>
      <c r="P233" s="91">
        <f t="shared" si="14"/>
        <v>0</v>
      </c>
      <c r="Q233" s="109"/>
    </row>
    <row r="234" spans="1:18" ht="15.8" customHeight="1">
      <c r="A234" s="135" t="s">
        <v>480</v>
      </c>
      <c r="B234" s="142" t="s">
        <v>287</v>
      </c>
      <c r="C234" s="118" t="s">
        <v>1</v>
      </c>
      <c r="D234" s="104"/>
      <c r="E234" s="115"/>
      <c r="F234" s="115"/>
      <c r="G234" s="115">
        <v>2</v>
      </c>
      <c r="H234" s="115"/>
      <c r="I234" s="115">
        <v>2</v>
      </c>
      <c r="J234" s="115"/>
      <c r="K234" s="115"/>
      <c r="L234" s="115"/>
      <c r="M234" s="115"/>
      <c r="N234" s="164">
        <f t="shared" si="15"/>
        <v>4</v>
      </c>
      <c r="O234" s="97">
        <v>35000</v>
      </c>
      <c r="P234" s="91">
        <f t="shared" si="14"/>
        <v>140000</v>
      </c>
      <c r="Q234" s="109"/>
    </row>
    <row r="235" spans="1:18" ht="15.8" customHeight="1">
      <c r="A235" s="135" t="s">
        <v>481</v>
      </c>
      <c r="B235" s="142" t="s">
        <v>288</v>
      </c>
      <c r="C235" s="118" t="s">
        <v>1</v>
      </c>
      <c r="D235" s="104"/>
      <c r="E235" s="115"/>
      <c r="F235" s="115">
        <v>2</v>
      </c>
      <c r="G235" s="115">
        <v>8</v>
      </c>
      <c r="H235" s="115"/>
      <c r="I235" s="115"/>
      <c r="J235" s="115"/>
      <c r="K235" s="115"/>
      <c r="L235" s="115"/>
      <c r="M235" s="115"/>
      <c r="N235" s="164">
        <f t="shared" si="15"/>
        <v>10</v>
      </c>
      <c r="O235" s="97">
        <v>22000</v>
      </c>
      <c r="P235" s="91">
        <f t="shared" si="14"/>
        <v>220000</v>
      </c>
      <c r="Q235" s="109"/>
    </row>
    <row r="236" spans="1:18" ht="15.8" customHeight="1">
      <c r="A236" s="135" t="s">
        <v>482</v>
      </c>
      <c r="B236" s="142" t="s">
        <v>289</v>
      </c>
      <c r="C236" s="118" t="s">
        <v>1</v>
      </c>
      <c r="D236" s="104"/>
      <c r="E236" s="115"/>
      <c r="F236" s="115"/>
      <c r="G236" s="115"/>
      <c r="H236" s="115"/>
      <c r="I236" s="115">
        <f>2+11</f>
        <v>13</v>
      </c>
      <c r="J236" s="115"/>
      <c r="K236" s="115"/>
      <c r="L236" s="115"/>
      <c r="M236" s="115"/>
      <c r="N236" s="164">
        <f t="shared" si="15"/>
        <v>13</v>
      </c>
      <c r="O236" s="97">
        <v>18000</v>
      </c>
      <c r="P236" s="91">
        <f t="shared" si="14"/>
        <v>234000</v>
      </c>
      <c r="Q236" s="109"/>
    </row>
    <row r="237" spans="1:18" ht="15.8" customHeight="1">
      <c r="A237" s="135" t="s">
        <v>483</v>
      </c>
      <c r="B237" s="142" t="s">
        <v>290</v>
      </c>
      <c r="C237" s="118" t="s">
        <v>1</v>
      </c>
      <c r="D237" s="104"/>
      <c r="E237" s="115"/>
      <c r="F237" s="115"/>
      <c r="G237" s="115"/>
      <c r="H237" s="115"/>
      <c r="I237" s="115">
        <v>3</v>
      </c>
      <c r="J237" s="115"/>
      <c r="K237" s="115"/>
      <c r="L237" s="115"/>
      <c r="M237" s="115"/>
      <c r="N237" s="164">
        <f t="shared" si="15"/>
        <v>3</v>
      </c>
      <c r="O237" s="97">
        <v>16000</v>
      </c>
      <c r="P237" s="91">
        <f t="shared" si="14"/>
        <v>48000</v>
      </c>
      <c r="Q237" s="109"/>
    </row>
    <row r="238" spans="1:18" ht="15.8" customHeight="1">
      <c r="A238" s="135" t="s">
        <v>484</v>
      </c>
      <c r="B238" s="142" t="s">
        <v>291</v>
      </c>
      <c r="C238" s="118" t="s">
        <v>1</v>
      </c>
      <c r="D238" s="104"/>
      <c r="E238" s="115">
        <v>1</v>
      </c>
      <c r="F238" s="115"/>
      <c r="G238" s="115"/>
      <c r="H238" s="115"/>
      <c r="I238" s="115">
        <v>9</v>
      </c>
      <c r="J238" s="115"/>
      <c r="K238" s="115"/>
      <c r="L238" s="115"/>
      <c r="M238" s="115"/>
      <c r="N238" s="164">
        <f t="shared" si="15"/>
        <v>10</v>
      </c>
      <c r="O238" s="97">
        <v>12000</v>
      </c>
      <c r="P238" s="91">
        <f t="shared" si="14"/>
        <v>120000</v>
      </c>
      <c r="Q238" s="109"/>
    </row>
    <row r="239" spans="1:18" ht="15.8" customHeight="1">
      <c r="A239" s="135" t="s">
        <v>485</v>
      </c>
      <c r="B239" s="142" t="s">
        <v>305</v>
      </c>
      <c r="C239" s="118" t="s">
        <v>1</v>
      </c>
      <c r="D239" s="104"/>
      <c r="E239" s="115"/>
      <c r="F239" s="115"/>
      <c r="G239" s="115"/>
      <c r="H239" s="115"/>
      <c r="I239" s="115">
        <v>2</v>
      </c>
      <c r="J239" s="115"/>
      <c r="K239" s="115"/>
      <c r="L239" s="115"/>
      <c r="M239" s="115"/>
      <c r="N239" s="164">
        <f t="shared" si="15"/>
        <v>2</v>
      </c>
      <c r="O239" s="97">
        <v>9500</v>
      </c>
      <c r="P239" s="91">
        <f t="shared" si="14"/>
        <v>19000</v>
      </c>
      <c r="Q239" s="109"/>
    </row>
    <row r="240" spans="1:18" ht="15.8" customHeight="1">
      <c r="A240" s="134"/>
      <c r="B240" s="143"/>
      <c r="C240" s="127"/>
      <c r="D240" s="104"/>
      <c r="E240" s="115"/>
      <c r="F240" s="115"/>
      <c r="G240" s="115"/>
      <c r="H240" s="115"/>
      <c r="I240" s="115"/>
      <c r="J240" s="115"/>
      <c r="K240" s="115"/>
      <c r="L240" s="115"/>
      <c r="M240" s="115"/>
      <c r="N240" s="164">
        <f t="shared" si="15"/>
        <v>0</v>
      </c>
      <c r="O240" s="97"/>
      <c r="P240" s="91">
        <f t="shared" si="14"/>
        <v>0</v>
      </c>
      <c r="Q240" s="109"/>
    </row>
    <row r="241" spans="1:17" ht="15.8" customHeight="1">
      <c r="A241" s="116" t="s">
        <v>486</v>
      </c>
      <c r="B241" s="140" t="s">
        <v>292</v>
      </c>
      <c r="C241" s="127"/>
      <c r="D241" s="104"/>
      <c r="E241" s="115"/>
      <c r="F241" s="115"/>
      <c r="G241" s="115"/>
      <c r="H241" s="115"/>
      <c r="I241" s="115"/>
      <c r="J241" s="115"/>
      <c r="K241" s="115"/>
      <c r="L241" s="115"/>
      <c r="M241" s="115"/>
      <c r="N241" s="164">
        <f t="shared" si="15"/>
        <v>0</v>
      </c>
      <c r="O241" s="97"/>
      <c r="P241" s="91">
        <f t="shared" si="14"/>
        <v>0</v>
      </c>
      <c r="Q241" s="109"/>
    </row>
    <row r="242" spans="1:17" ht="15.8" customHeight="1">
      <c r="A242" s="135" t="s">
        <v>487</v>
      </c>
      <c r="B242" s="142" t="s">
        <v>293</v>
      </c>
      <c r="C242" s="118" t="s">
        <v>1</v>
      </c>
      <c r="D242" s="104"/>
      <c r="E242" s="115"/>
      <c r="F242" s="115">
        <v>5</v>
      </c>
      <c r="G242" s="115"/>
      <c r="H242" s="115"/>
      <c r="I242" s="115"/>
      <c r="J242" s="115"/>
      <c r="K242" s="115"/>
      <c r="L242" s="115"/>
      <c r="M242" s="115"/>
      <c r="N242" s="164">
        <f t="shared" si="15"/>
        <v>5</v>
      </c>
      <c r="O242" s="97">
        <v>12000</v>
      </c>
      <c r="P242" s="91">
        <f t="shared" si="14"/>
        <v>60000</v>
      </c>
      <c r="Q242" s="109"/>
    </row>
    <row r="243" spans="1:17" ht="15.8" customHeight="1">
      <c r="A243" s="135" t="s">
        <v>488</v>
      </c>
      <c r="B243" s="142" t="s">
        <v>294</v>
      </c>
      <c r="C243" s="118" t="s">
        <v>1</v>
      </c>
      <c r="D243" s="104"/>
      <c r="E243" s="115"/>
      <c r="F243" s="115"/>
      <c r="G243" s="115"/>
      <c r="H243" s="115"/>
      <c r="I243" s="115">
        <f>2+9</f>
        <v>11</v>
      </c>
      <c r="J243" s="115"/>
      <c r="K243" s="115"/>
      <c r="L243" s="115"/>
      <c r="M243" s="115"/>
      <c r="N243" s="164">
        <f t="shared" si="15"/>
        <v>11</v>
      </c>
      <c r="O243" s="97">
        <v>9500</v>
      </c>
      <c r="P243" s="91">
        <f t="shared" si="14"/>
        <v>104500</v>
      </c>
      <c r="Q243" s="109"/>
    </row>
    <row r="244" spans="1:17" ht="15.8" customHeight="1">
      <c r="A244" s="135" t="s">
        <v>489</v>
      </c>
      <c r="B244" s="142" t="s">
        <v>295</v>
      </c>
      <c r="C244" s="118" t="s">
        <v>1</v>
      </c>
      <c r="D244" s="104"/>
      <c r="E244" s="115"/>
      <c r="F244" s="115"/>
      <c r="G244" s="115"/>
      <c r="H244" s="115"/>
      <c r="I244" s="115">
        <v>22</v>
      </c>
      <c r="J244" s="115"/>
      <c r="K244" s="115"/>
      <c r="L244" s="115"/>
      <c r="M244" s="115"/>
      <c r="N244" s="164">
        <f t="shared" si="15"/>
        <v>22</v>
      </c>
      <c r="O244" s="97">
        <v>8000</v>
      </c>
      <c r="P244" s="91">
        <f t="shared" si="14"/>
        <v>176000</v>
      </c>
      <c r="Q244" s="109"/>
    </row>
    <row r="245" spans="1:17" ht="15.8" customHeight="1">
      <c r="A245" s="135" t="s">
        <v>490</v>
      </c>
      <c r="B245" s="142" t="s">
        <v>296</v>
      </c>
      <c r="C245" s="118" t="s">
        <v>1</v>
      </c>
      <c r="D245" s="104"/>
      <c r="E245" s="115">
        <v>2</v>
      </c>
      <c r="F245" s="115">
        <v>6</v>
      </c>
      <c r="G245" s="115"/>
      <c r="H245" s="115"/>
      <c r="I245" s="115"/>
      <c r="J245" s="115"/>
      <c r="K245" s="115"/>
      <c r="L245" s="115"/>
      <c r="M245" s="115"/>
      <c r="N245" s="164">
        <f t="shared" si="15"/>
        <v>8</v>
      </c>
      <c r="O245" s="97">
        <v>6000</v>
      </c>
      <c r="P245" s="91">
        <f t="shared" si="14"/>
        <v>48000</v>
      </c>
      <c r="Q245" s="109"/>
    </row>
    <row r="246" spans="1:17" ht="15.8" customHeight="1">
      <c r="A246" s="134"/>
      <c r="B246" s="143"/>
      <c r="C246" s="127"/>
      <c r="D246" s="104"/>
      <c r="E246" s="115"/>
      <c r="F246" s="115"/>
      <c r="G246" s="115"/>
      <c r="H246" s="115"/>
      <c r="I246" s="115"/>
      <c r="J246" s="115"/>
      <c r="K246" s="115"/>
      <c r="L246" s="115"/>
      <c r="M246" s="115"/>
      <c r="N246" s="164">
        <f t="shared" si="15"/>
        <v>0</v>
      </c>
      <c r="O246" s="97"/>
      <c r="P246" s="91">
        <f t="shared" si="14"/>
        <v>0</v>
      </c>
      <c r="Q246" s="109"/>
    </row>
    <row r="247" spans="1:17" ht="15.8" customHeight="1">
      <c r="A247" s="116" t="s">
        <v>491</v>
      </c>
      <c r="B247" s="140" t="s">
        <v>297</v>
      </c>
      <c r="C247" s="118" t="s">
        <v>3</v>
      </c>
      <c r="D247" s="104"/>
      <c r="E247" s="115">
        <v>50</v>
      </c>
      <c r="F247" s="115">
        <f>50+50+100</f>
        <v>200</v>
      </c>
      <c r="G247" s="115">
        <v>240</v>
      </c>
      <c r="H247" s="115"/>
      <c r="I247" s="115">
        <v>300</v>
      </c>
      <c r="J247" s="115"/>
      <c r="K247" s="115"/>
      <c r="L247" s="115"/>
      <c r="M247" s="115"/>
      <c r="N247" s="120">
        <f t="shared" si="15"/>
        <v>790</v>
      </c>
      <c r="O247" s="97">
        <v>500</v>
      </c>
      <c r="P247" s="91">
        <f t="shared" si="14"/>
        <v>395000</v>
      </c>
      <c r="Q247" s="109"/>
    </row>
    <row r="248" spans="1:17" ht="15.8" customHeight="1">
      <c r="A248" s="134"/>
      <c r="B248" s="140"/>
      <c r="C248" s="127"/>
      <c r="D248" s="104"/>
      <c r="E248" s="115"/>
      <c r="F248" s="115"/>
      <c r="G248" s="115"/>
      <c r="H248" s="115"/>
      <c r="I248" s="115"/>
      <c r="J248" s="115"/>
      <c r="K248" s="115"/>
      <c r="L248" s="115"/>
      <c r="M248" s="115"/>
      <c r="N248" s="120">
        <f t="shared" si="15"/>
        <v>0</v>
      </c>
      <c r="O248" s="97"/>
      <c r="P248" s="91">
        <f t="shared" si="14"/>
        <v>0</v>
      </c>
      <c r="Q248" s="109"/>
    </row>
    <row r="249" spans="1:17" ht="15.8" customHeight="1">
      <c r="A249" s="116" t="s">
        <v>492</v>
      </c>
      <c r="B249" s="140" t="s">
        <v>298</v>
      </c>
      <c r="C249" s="118" t="s">
        <v>1</v>
      </c>
      <c r="D249" s="104"/>
      <c r="E249" s="115"/>
      <c r="F249" s="115"/>
      <c r="G249" s="115"/>
      <c r="H249" s="115"/>
      <c r="I249" s="115"/>
      <c r="J249" s="115">
        <v>2</v>
      </c>
      <c r="K249" s="115"/>
      <c r="L249" s="115"/>
      <c r="M249" s="115"/>
      <c r="N249" s="164">
        <f t="shared" si="15"/>
        <v>2</v>
      </c>
      <c r="O249" s="97">
        <v>13000</v>
      </c>
      <c r="P249" s="91">
        <f t="shared" si="14"/>
        <v>26000</v>
      </c>
      <c r="Q249" s="109"/>
    </row>
    <row r="250" spans="1:17" ht="15.8" customHeight="1" thickBot="1">
      <c r="A250" s="121"/>
      <c r="B250" s="124"/>
      <c r="C250" s="118"/>
      <c r="D250" s="100"/>
      <c r="E250" s="138"/>
      <c r="F250" s="138"/>
      <c r="G250" s="138"/>
      <c r="H250" s="138"/>
      <c r="I250" s="138"/>
      <c r="J250" s="138"/>
      <c r="K250" s="138"/>
      <c r="L250" s="138"/>
      <c r="M250" s="138"/>
      <c r="N250" s="120">
        <f t="shared" ref="N250" si="16">SUM(D250:M250)</f>
        <v>0</v>
      </c>
      <c r="O250" s="92"/>
      <c r="P250" s="91">
        <f t="shared" si="14"/>
        <v>0</v>
      </c>
      <c r="Q250" s="109"/>
    </row>
    <row r="251" spans="1:17" ht="27.7" customHeight="1" thickBot="1">
      <c r="A251" s="128" t="s">
        <v>299</v>
      </c>
      <c r="B251" s="156"/>
      <c r="C251" s="130"/>
      <c r="D251" s="99"/>
      <c r="E251" s="131"/>
      <c r="F251" s="131"/>
      <c r="G251" s="131"/>
      <c r="H251" s="131"/>
      <c r="I251" s="131"/>
      <c r="J251" s="131"/>
      <c r="K251" s="131"/>
      <c r="L251" s="131"/>
      <c r="M251" s="131"/>
      <c r="N251" s="157"/>
      <c r="O251" s="93"/>
      <c r="P251" s="93">
        <f>SUM(P209:P250)</f>
        <v>7185100</v>
      </c>
      <c r="Q251" s="109"/>
    </row>
    <row r="252" spans="1:17" ht="27.7" customHeight="1" thickBot="1">
      <c r="A252" s="128" t="s">
        <v>306</v>
      </c>
      <c r="B252" s="129"/>
      <c r="C252" s="129"/>
      <c r="D252" s="99"/>
      <c r="E252" s="131"/>
      <c r="F252" s="131"/>
      <c r="G252" s="131"/>
      <c r="H252" s="131"/>
      <c r="I252" s="131"/>
      <c r="J252" s="131"/>
      <c r="K252" s="131"/>
      <c r="L252" s="131"/>
      <c r="M252" s="131"/>
      <c r="N252" s="157"/>
      <c r="O252" s="93"/>
      <c r="P252" s="93">
        <f>P251+P205+P201+P145+P31</f>
        <v>31598330</v>
      </c>
      <c r="Q252" s="109"/>
    </row>
    <row r="253" spans="1:17" ht="27.7" customHeight="1" thickBot="1">
      <c r="A253" s="128" t="s">
        <v>307</v>
      </c>
      <c r="B253" s="129"/>
      <c r="C253" s="129"/>
      <c r="D253" s="99"/>
      <c r="E253" s="131"/>
      <c r="F253" s="131"/>
      <c r="G253" s="131"/>
      <c r="H253" s="131"/>
      <c r="I253" s="131"/>
      <c r="J253" s="131"/>
      <c r="K253" s="131"/>
      <c r="L253" s="131"/>
      <c r="M253" s="131"/>
      <c r="N253" s="157"/>
      <c r="O253" s="93"/>
      <c r="P253" s="93">
        <v>500000</v>
      </c>
      <c r="Q253" s="109"/>
    </row>
    <row r="254" spans="1:17" ht="27.7" customHeight="1" thickBot="1">
      <c r="A254" s="178" t="s">
        <v>306</v>
      </c>
      <c r="B254" s="179"/>
      <c r="C254" s="179"/>
      <c r="D254" s="180"/>
      <c r="E254" s="181"/>
      <c r="F254" s="181"/>
      <c r="G254" s="181"/>
      <c r="H254" s="181"/>
      <c r="I254" s="181"/>
      <c r="J254" s="181"/>
      <c r="K254" s="181"/>
      <c r="L254" s="181"/>
      <c r="M254" s="181"/>
      <c r="N254" s="182"/>
      <c r="O254" s="167"/>
      <c r="P254" s="167">
        <f>+P252+P253</f>
        <v>32098330</v>
      </c>
      <c r="Q254" s="109"/>
    </row>
    <row r="261" spans="16:16" ht="17.149999999999999" customHeight="1">
      <c r="P261" s="95">
        <f>+P252+P253</f>
        <v>32098330</v>
      </c>
    </row>
    <row r="264" spans="16:16" ht="17.149999999999999" customHeight="1">
      <c r="P264" s="95">
        <v>48249000</v>
      </c>
    </row>
    <row r="267" spans="16:16" ht="17.149999999999999" customHeight="1">
      <c r="P267" s="95">
        <f>P261-P264</f>
        <v>-16150670</v>
      </c>
    </row>
  </sheetData>
  <mergeCells count="6">
    <mergeCell ref="P1:P2"/>
    <mergeCell ref="A1:A2"/>
    <mergeCell ref="B1:B2"/>
    <mergeCell ref="C1:C2"/>
    <mergeCell ref="D1:M1"/>
    <mergeCell ref="N1:N2"/>
  </mergeCells>
  <phoneticPr fontId="49" type="noConversion"/>
  <printOptions horizontalCentered="1"/>
  <pageMargins left="0.23622047244094491" right="0.19685039370078741" top="0.28999999999999998" bottom="0.4" header="0.19685039370078741" footer="0.21"/>
  <pageSetup paperSize="9" scale="36" firstPageNumber="2" fitToHeight="10" orientation="landscape" r:id="rId1"/>
  <headerFooter alignWithMargins="0">
    <oddFooter>&amp;C&amp;P</oddFooter>
  </headerFooter>
  <rowBreaks count="3" manualBreakCount="3">
    <brk id="111" max="27" man="1"/>
    <brk id="168" max="27" man="1"/>
    <brk id="220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S102"/>
  <sheetViews>
    <sheetView view="pageBreakPreview" topLeftCell="A84" zoomScale="70" zoomScaleSheetLayoutView="70" workbookViewId="0">
      <selection activeCell="B98" sqref="B98"/>
    </sheetView>
  </sheetViews>
  <sheetFormatPr baseColWidth="10" defaultRowHeight="16.3"/>
  <cols>
    <col min="1" max="1" width="9.625" style="85" bestFit="1" customWidth="1"/>
    <col min="2" max="2" width="75.5" style="11" customWidth="1"/>
    <col min="3" max="3" width="7.5" style="86" customWidth="1"/>
    <col min="4" max="4" width="17.625" style="87" customWidth="1"/>
    <col min="5" max="5" width="17.625" style="88" customWidth="1"/>
    <col min="6" max="6" width="22.875" style="86" customWidth="1"/>
    <col min="7" max="7" width="21" style="86" customWidth="1"/>
    <col min="8" max="8" width="22.5" style="11" customWidth="1"/>
    <col min="9" max="10" width="11.5" style="11"/>
    <col min="11" max="11" width="15.5" style="11" bestFit="1" customWidth="1"/>
    <col min="12" max="256" width="11.5" style="11"/>
    <col min="257" max="257" width="7.625" style="11" customWidth="1"/>
    <col min="258" max="258" width="83.625" style="11" customWidth="1"/>
    <col min="259" max="259" width="12.375" style="11" customWidth="1"/>
    <col min="260" max="260" width="17.125" style="11" customWidth="1"/>
    <col min="261" max="261" width="22.625" style="11" customWidth="1"/>
    <col min="262" max="262" width="0" style="11" hidden="1" customWidth="1"/>
    <col min="263" max="263" width="21.5" style="11" customWidth="1"/>
    <col min="264" max="264" width="14.625" style="11" bestFit="1" customWidth="1"/>
    <col min="265" max="512" width="11.5" style="11"/>
    <col min="513" max="513" width="7.625" style="11" customWidth="1"/>
    <col min="514" max="514" width="83.625" style="11" customWidth="1"/>
    <col min="515" max="515" width="12.375" style="11" customWidth="1"/>
    <col min="516" max="516" width="17.125" style="11" customWidth="1"/>
    <col min="517" max="517" width="22.625" style="11" customWidth="1"/>
    <col min="518" max="518" width="0" style="11" hidden="1" customWidth="1"/>
    <col min="519" max="519" width="21.5" style="11" customWidth="1"/>
    <col min="520" max="520" width="14.625" style="11" bestFit="1" customWidth="1"/>
    <col min="521" max="768" width="11.5" style="11"/>
    <col min="769" max="769" width="7.625" style="11" customWidth="1"/>
    <col min="770" max="770" width="83.625" style="11" customWidth="1"/>
    <col min="771" max="771" width="12.375" style="11" customWidth="1"/>
    <col min="772" max="772" width="17.125" style="11" customWidth="1"/>
    <col min="773" max="773" width="22.625" style="11" customWidth="1"/>
    <col min="774" max="774" width="0" style="11" hidden="1" customWidth="1"/>
    <col min="775" max="775" width="21.5" style="11" customWidth="1"/>
    <col min="776" max="776" width="14.625" style="11" bestFit="1" customWidth="1"/>
    <col min="777" max="1024" width="11.5" style="11"/>
    <col min="1025" max="1025" width="7.625" style="11" customWidth="1"/>
    <col min="1026" max="1026" width="83.625" style="11" customWidth="1"/>
    <col min="1027" max="1027" width="12.375" style="11" customWidth="1"/>
    <col min="1028" max="1028" width="17.125" style="11" customWidth="1"/>
    <col min="1029" max="1029" width="22.625" style="11" customWidth="1"/>
    <col min="1030" max="1030" width="0" style="11" hidden="1" customWidth="1"/>
    <col min="1031" max="1031" width="21.5" style="11" customWidth="1"/>
    <col min="1032" max="1032" width="14.625" style="11" bestFit="1" customWidth="1"/>
    <col min="1033" max="1280" width="11.5" style="11"/>
    <col min="1281" max="1281" width="7.625" style="11" customWidth="1"/>
    <col min="1282" max="1282" width="83.625" style="11" customWidth="1"/>
    <col min="1283" max="1283" width="12.375" style="11" customWidth="1"/>
    <col min="1284" max="1284" width="17.125" style="11" customWidth="1"/>
    <col min="1285" max="1285" width="22.625" style="11" customWidth="1"/>
    <col min="1286" max="1286" width="0" style="11" hidden="1" customWidth="1"/>
    <col min="1287" max="1287" width="21.5" style="11" customWidth="1"/>
    <col min="1288" max="1288" width="14.625" style="11" bestFit="1" customWidth="1"/>
    <col min="1289" max="1536" width="11.5" style="11"/>
    <col min="1537" max="1537" width="7.625" style="11" customWidth="1"/>
    <col min="1538" max="1538" width="83.625" style="11" customWidth="1"/>
    <col min="1539" max="1539" width="12.375" style="11" customWidth="1"/>
    <col min="1540" max="1540" width="17.125" style="11" customWidth="1"/>
    <col min="1541" max="1541" width="22.625" style="11" customWidth="1"/>
    <col min="1542" max="1542" width="0" style="11" hidden="1" customWidth="1"/>
    <col min="1543" max="1543" width="21.5" style="11" customWidth="1"/>
    <col min="1544" max="1544" width="14.625" style="11" bestFit="1" customWidth="1"/>
    <col min="1545" max="1792" width="11.5" style="11"/>
    <col min="1793" max="1793" width="7.625" style="11" customWidth="1"/>
    <col min="1794" max="1794" width="83.625" style="11" customWidth="1"/>
    <col min="1795" max="1795" width="12.375" style="11" customWidth="1"/>
    <col min="1796" max="1796" width="17.125" style="11" customWidth="1"/>
    <col min="1797" max="1797" width="22.625" style="11" customWidth="1"/>
    <col min="1798" max="1798" width="0" style="11" hidden="1" customWidth="1"/>
    <col min="1799" max="1799" width="21.5" style="11" customWidth="1"/>
    <col min="1800" max="1800" width="14.625" style="11" bestFit="1" customWidth="1"/>
    <col min="1801" max="2048" width="11.5" style="11"/>
    <col min="2049" max="2049" width="7.625" style="11" customWidth="1"/>
    <col min="2050" max="2050" width="83.625" style="11" customWidth="1"/>
    <col min="2051" max="2051" width="12.375" style="11" customWidth="1"/>
    <col min="2052" max="2052" width="17.125" style="11" customWidth="1"/>
    <col min="2053" max="2053" width="22.625" style="11" customWidth="1"/>
    <col min="2054" max="2054" width="0" style="11" hidden="1" customWidth="1"/>
    <col min="2055" max="2055" width="21.5" style="11" customWidth="1"/>
    <col min="2056" max="2056" width="14.625" style="11" bestFit="1" customWidth="1"/>
    <col min="2057" max="2304" width="11.5" style="11"/>
    <col min="2305" max="2305" width="7.625" style="11" customWidth="1"/>
    <col min="2306" max="2306" width="83.625" style="11" customWidth="1"/>
    <col min="2307" max="2307" width="12.375" style="11" customWidth="1"/>
    <col min="2308" max="2308" width="17.125" style="11" customWidth="1"/>
    <col min="2309" max="2309" width="22.625" style="11" customWidth="1"/>
    <col min="2310" max="2310" width="0" style="11" hidden="1" customWidth="1"/>
    <col min="2311" max="2311" width="21.5" style="11" customWidth="1"/>
    <col min="2312" max="2312" width="14.625" style="11" bestFit="1" customWidth="1"/>
    <col min="2313" max="2560" width="11.5" style="11"/>
    <col min="2561" max="2561" width="7.625" style="11" customWidth="1"/>
    <col min="2562" max="2562" width="83.625" style="11" customWidth="1"/>
    <col min="2563" max="2563" width="12.375" style="11" customWidth="1"/>
    <col min="2564" max="2564" width="17.125" style="11" customWidth="1"/>
    <col min="2565" max="2565" width="22.625" style="11" customWidth="1"/>
    <col min="2566" max="2566" width="0" style="11" hidden="1" customWidth="1"/>
    <col min="2567" max="2567" width="21.5" style="11" customWidth="1"/>
    <col min="2568" max="2568" width="14.625" style="11" bestFit="1" customWidth="1"/>
    <col min="2569" max="2816" width="11.5" style="11"/>
    <col min="2817" max="2817" width="7.625" style="11" customWidth="1"/>
    <col min="2818" max="2818" width="83.625" style="11" customWidth="1"/>
    <col min="2819" max="2819" width="12.375" style="11" customWidth="1"/>
    <col min="2820" max="2820" width="17.125" style="11" customWidth="1"/>
    <col min="2821" max="2821" width="22.625" style="11" customWidth="1"/>
    <col min="2822" max="2822" width="0" style="11" hidden="1" customWidth="1"/>
    <col min="2823" max="2823" width="21.5" style="11" customWidth="1"/>
    <col min="2824" max="2824" width="14.625" style="11" bestFit="1" customWidth="1"/>
    <col min="2825" max="3072" width="11.5" style="11"/>
    <col min="3073" max="3073" width="7.625" style="11" customWidth="1"/>
    <col min="3074" max="3074" width="83.625" style="11" customWidth="1"/>
    <col min="3075" max="3075" width="12.375" style="11" customWidth="1"/>
    <col min="3076" max="3076" width="17.125" style="11" customWidth="1"/>
    <col min="3077" max="3077" width="22.625" style="11" customWidth="1"/>
    <col min="3078" max="3078" width="0" style="11" hidden="1" customWidth="1"/>
    <col min="3079" max="3079" width="21.5" style="11" customWidth="1"/>
    <col min="3080" max="3080" width="14.625" style="11" bestFit="1" customWidth="1"/>
    <col min="3081" max="3328" width="11.5" style="11"/>
    <col min="3329" max="3329" width="7.625" style="11" customWidth="1"/>
    <col min="3330" max="3330" width="83.625" style="11" customWidth="1"/>
    <col min="3331" max="3331" width="12.375" style="11" customWidth="1"/>
    <col min="3332" max="3332" width="17.125" style="11" customWidth="1"/>
    <col min="3333" max="3333" width="22.625" style="11" customWidth="1"/>
    <col min="3334" max="3334" width="0" style="11" hidden="1" customWidth="1"/>
    <col min="3335" max="3335" width="21.5" style="11" customWidth="1"/>
    <col min="3336" max="3336" width="14.625" style="11" bestFit="1" customWidth="1"/>
    <col min="3337" max="3584" width="11.5" style="11"/>
    <col min="3585" max="3585" width="7.625" style="11" customWidth="1"/>
    <col min="3586" max="3586" width="83.625" style="11" customWidth="1"/>
    <col min="3587" max="3587" width="12.375" style="11" customWidth="1"/>
    <col min="3588" max="3588" width="17.125" style="11" customWidth="1"/>
    <col min="3589" max="3589" width="22.625" style="11" customWidth="1"/>
    <col min="3590" max="3590" width="0" style="11" hidden="1" customWidth="1"/>
    <col min="3591" max="3591" width="21.5" style="11" customWidth="1"/>
    <col min="3592" max="3592" width="14.625" style="11" bestFit="1" customWidth="1"/>
    <col min="3593" max="3840" width="11.5" style="11"/>
    <col min="3841" max="3841" width="7.625" style="11" customWidth="1"/>
    <col min="3842" max="3842" width="83.625" style="11" customWidth="1"/>
    <col min="3843" max="3843" width="12.375" style="11" customWidth="1"/>
    <col min="3844" max="3844" width="17.125" style="11" customWidth="1"/>
    <col min="3845" max="3845" width="22.625" style="11" customWidth="1"/>
    <col min="3846" max="3846" width="0" style="11" hidden="1" customWidth="1"/>
    <col min="3847" max="3847" width="21.5" style="11" customWidth="1"/>
    <col min="3848" max="3848" width="14.625" style="11" bestFit="1" customWidth="1"/>
    <col min="3849" max="4096" width="11.5" style="11"/>
    <col min="4097" max="4097" width="7.625" style="11" customWidth="1"/>
    <col min="4098" max="4098" width="83.625" style="11" customWidth="1"/>
    <col min="4099" max="4099" width="12.375" style="11" customWidth="1"/>
    <col min="4100" max="4100" width="17.125" style="11" customWidth="1"/>
    <col min="4101" max="4101" width="22.625" style="11" customWidth="1"/>
    <col min="4102" max="4102" width="0" style="11" hidden="1" customWidth="1"/>
    <col min="4103" max="4103" width="21.5" style="11" customWidth="1"/>
    <col min="4104" max="4104" width="14.625" style="11" bestFit="1" customWidth="1"/>
    <col min="4105" max="4352" width="11.5" style="11"/>
    <col min="4353" max="4353" width="7.625" style="11" customWidth="1"/>
    <col min="4354" max="4354" width="83.625" style="11" customWidth="1"/>
    <col min="4355" max="4355" width="12.375" style="11" customWidth="1"/>
    <col min="4356" max="4356" width="17.125" style="11" customWidth="1"/>
    <col min="4357" max="4357" width="22.625" style="11" customWidth="1"/>
    <col min="4358" max="4358" width="0" style="11" hidden="1" customWidth="1"/>
    <col min="4359" max="4359" width="21.5" style="11" customWidth="1"/>
    <col min="4360" max="4360" width="14.625" style="11" bestFit="1" customWidth="1"/>
    <col min="4361" max="4608" width="11.5" style="11"/>
    <col min="4609" max="4609" width="7.625" style="11" customWidth="1"/>
    <col min="4610" max="4610" width="83.625" style="11" customWidth="1"/>
    <col min="4611" max="4611" width="12.375" style="11" customWidth="1"/>
    <col min="4612" max="4612" width="17.125" style="11" customWidth="1"/>
    <col min="4613" max="4613" width="22.625" style="11" customWidth="1"/>
    <col min="4614" max="4614" width="0" style="11" hidden="1" customWidth="1"/>
    <col min="4615" max="4615" width="21.5" style="11" customWidth="1"/>
    <col min="4616" max="4616" width="14.625" style="11" bestFit="1" customWidth="1"/>
    <col min="4617" max="4864" width="11.5" style="11"/>
    <col min="4865" max="4865" width="7.625" style="11" customWidth="1"/>
    <col min="4866" max="4866" width="83.625" style="11" customWidth="1"/>
    <col min="4867" max="4867" width="12.375" style="11" customWidth="1"/>
    <col min="4868" max="4868" width="17.125" style="11" customWidth="1"/>
    <col min="4869" max="4869" width="22.625" style="11" customWidth="1"/>
    <col min="4870" max="4870" width="0" style="11" hidden="1" customWidth="1"/>
    <col min="4871" max="4871" width="21.5" style="11" customWidth="1"/>
    <col min="4872" max="4872" width="14.625" style="11" bestFit="1" customWidth="1"/>
    <col min="4873" max="5120" width="11.5" style="11"/>
    <col min="5121" max="5121" width="7.625" style="11" customWidth="1"/>
    <col min="5122" max="5122" width="83.625" style="11" customWidth="1"/>
    <col min="5123" max="5123" width="12.375" style="11" customWidth="1"/>
    <col min="5124" max="5124" width="17.125" style="11" customWidth="1"/>
    <col min="5125" max="5125" width="22.625" style="11" customWidth="1"/>
    <col min="5126" max="5126" width="0" style="11" hidden="1" customWidth="1"/>
    <col min="5127" max="5127" width="21.5" style="11" customWidth="1"/>
    <col min="5128" max="5128" width="14.625" style="11" bestFit="1" customWidth="1"/>
    <col min="5129" max="5376" width="11.5" style="11"/>
    <col min="5377" max="5377" width="7.625" style="11" customWidth="1"/>
    <col min="5378" max="5378" width="83.625" style="11" customWidth="1"/>
    <col min="5379" max="5379" width="12.375" style="11" customWidth="1"/>
    <col min="5380" max="5380" width="17.125" style="11" customWidth="1"/>
    <col min="5381" max="5381" width="22.625" style="11" customWidth="1"/>
    <col min="5382" max="5382" width="0" style="11" hidden="1" customWidth="1"/>
    <col min="5383" max="5383" width="21.5" style="11" customWidth="1"/>
    <col min="5384" max="5384" width="14.625" style="11" bestFit="1" customWidth="1"/>
    <col min="5385" max="5632" width="11.5" style="11"/>
    <col min="5633" max="5633" width="7.625" style="11" customWidth="1"/>
    <col min="5634" max="5634" width="83.625" style="11" customWidth="1"/>
    <col min="5635" max="5635" width="12.375" style="11" customWidth="1"/>
    <col min="5636" max="5636" width="17.125" style="11" customWidth="1"/>
    <col min="5637" max="5637" width="22.625" style="11" customWidth="1"/>
    <col min="5638" max="5638" width="0" style="11" hidden="1" customWidth="1"/>
    <col min="5639" max="5639" width="21.5" style="11" customWidth="1"/>
    <col min="5640" max="5640" width="14.625" style="11" bestFit="1" customWidth="1"/>
    <col min="5641" max="5888" width="11.5" style="11"/>
    <col min="5889" max="5889" width="7.625" style="11" customWidth="1"/>
    <col min="5890" max="5890" width="83.625" style="11" customWidth="1"/>
    <col min="5891" max="5891" width="12.375" style="11" customWidth="1"/>
    <col min="5892" max="5892" width="17.125" style="11" customWidth="1"/>
    <col min="5893" max="5893" width="22.625" style="11" customWidth="1"/>
    <col min="5894" max="5894" width="0" style="11" hidden="1" customWidth="1"/>
    <col min="5895" max="5895" width="21.5" style="11" customWidth="1"/>
    <col min="5896" max="5896" width="14.625" style="11" bestFit="1" customWidth="1"/>
    <col min="5897" max="6144" width="11.5" style="11"/>
    <col min="6145" max="6145" width="7.625" style="11" customWidth="1"/>
    <col min="6146" max="6146" width="83.625" style="11" customWidth="1"/>
    <col min="6147" max="6147" width="12.375" style="11" customWidth="1"/>
    <col min="6148" max="6148" width="17.125" style="11" customWidth="1"/>
    <col min="6149" max="6149" width="22.625" style="11" customWidth="1"/>
    <col min="6150" max="6150" width="0" style="11" hidden="1" customWidth="1"/>
    <col min="6151" max="6151" width="21.5" style="11" customWidth="1"/>
    <col min="6152" max="6152" width="14.625" style="11" bestFit="1" customWidth="1"/>
    <col min="6153" max="6400" width="11.5" style="11"/>
    <col min="6401" max="6401" width="7.625" style="11" customWidth="1"/>
    <col min="6402" max="6402" width="83.625" style="11" customWidth="1"/>
    <col min="6403" max="6403" width="12.375" style="11" customWidth="1"/>
    <col min="6404" max="6404" width="17.125" style="11" customWidth="1"/>
    <col min="6405" max="6405" width="22.625" style="11" customWidth="1"/>
    <col min="6406" max="6406" width="0" style="11" hidden="1" customWidth="1"/>
    <col min="6407" max="6407" width="21.5" style="11" customWidth="1"/>
    <col min="6408" max="6408" width="14.625" style="11" bestFit="1" customWidth="1"/>
    <col min="6409" max="6656" width="11.5" style="11"/>
    <col min="6657" max="6657" width="7.625" style="11" customWidth="1"/>
    <col min="6658" max="6658" width="83.625" style="11" customWidth="1"/>
    <col min="6659" max="6659" width="12.375" style="11" customWidth="1"/>
    <col min="6660" max="6660" width="17.125" style="11" customWidth="1"/>
    <col min="6661" max="6661" width="22.625" style="11" customWidth="1"/>
    <col min="6662" max="6662" width="0" style="11" hidden="1" customWidth="1"/>
    <col min="6663" max="6663" width="21.5" style="11" customWidth="1"/>
    <col min="6664" max="6664" width="14.625" style="11" bestFit="1" customWidth="1"/>
    <col min="6665" max="6912" width="11.5" style="11"/>
    <col min="6913" max="6913" width="7.625" style="11" customWidth="1"/>
    <col min="6914" max="6914" width="83.625" style="11" customWidth="1"/>
    <col min="6915" max="6915" width="12.375" style="11" customWidth="1"/>
    <col min="6916" max="6916" width="17.125" style="11" customWidth="1"/>
    <col min="6917" max="6917" width="22.625" style="11" customWidth="1"/>
    <col min="6918" max="6918" width="0" style="11" hidden="1" customWidth="1"/>
    <col min="6919" max="6919" width="21.5" style="11" customWidth="1"/>
    <col min="6920" max="6920" width="14.625" style="11" bestFit="1" customWidth="1"/>
    <col min="6921" max="7168" width="11.5" style="11"/>
    <col min="7169" max="7169" width="7.625" style="11" customWidth="1"/>
    <col min="7170" max="7170" width="83.625" style="11" customWidth="1"/>
    <col min="7171" max="7171" width="12.375" style="11" customWidth="1"/>
    <col min="7172" max="7172" width="17.125" style="11" customWidth="1"/>
    <col min="7173" max="7173" width="22.625" style="11" customWidth="1"/>
    <col min="7174" max="7174" width="0" style="11" hidden="1" customWidth="1"/>
    <col min="7175" max="7175" width="21.5" style="11" customWidth="1"/>
    <col min="7176" max="7176" width="14.625" style="11" bestFit="1" customWidth="1"/>
    <col min="7177" max="7424" width="11.5" style="11"/>
    <col min="7425" max="7425" width="7.625" style="11" customWidth="1"/>
    <col min="7426" max="7426" width="83.625" style="11" customWidth="1"/>
    <col min="7427" max="7427" width="12.375" style="11" customWidth="1"/>
    <col min="7428" max="7428" width="17.125" style="11" customWidth="1"/>
    <col min="7429" max="7429" width="22.625" style="11" customWidth="1"/>
    <col min="7430" max="7430" width="0" style="11" hidden="1" customWidth="1"/>
    <col min="7431" max="7431" width="21.5" style="11" customWidth="1"/>
    <col min="7432" max="7432" width="14.625" style="11" bestFit="1" customWidth="1"/>
    <col min="7433" max="7680" width="11.5" style="11"/>
    <col min="7681" max="7681" width="7.625" style="11" customWidth="1"/>
    <col min="7682" max="7682" width="83.625" style="11" customWidth="1"/>
    <col min="7683" max="7683" width="12.375" style="11" customWidth="1"/>
    <col min="7684" max="7684" width="17.125" style="11" customWidth="1"/>
    <col min="7685" max="7685" width="22.625" style="11" customWidth="1"/>
    <col min="7686" max="7686" width="0" style="11" hidden="1" customWidth="1"/>
    <col min="7687" max="7687" width="21.5" style="11" customWidth="1"/>
    <col min="7688" max="7688" width="14.625" style="11" bestFit="1" customWidth="1"/>
    <col min="7689" max="7936" width="11.5" style="11"/>
    <col min="7937" max="7937" width="7.625" style="11" customWidth="1"/>
    <col min="7938" max="7938" width="83.625" style="11" customWidth="1"/>
    <col min="7939" max="7939" width="12.375" style="11" customWidth="1"/>
    <col min="7940" max="7940" width="17.125" style="11" customWidth="1"/>
    <col min="7941" max="7941" width="22.625" style="11" customWidth="1"/>
    <col min="7942" max="7942" width="0" style="11" hidden="1" customWidth="1"/>
    <col min="7943" max="7943" width="21.5" style="11" customWidth="1"/>
    <col min="7944" max="7944" width="14.625" style="11" bestFit="1" customWidth="1"/>
    <col min="7945" max="8192" width="11.5" style="11"/>
    <col min="8193" max="8193" width="7.625" style="11" customWidth="1"/>
    <col min="8194" max="8194" width="83.625" style="11" customWidth="1"/>
    <col min="8195" max="8195" width="12.375" style="11" customWidth="1"/>
    <col min="8196" max="8196" width="17.125" style="11" customWidth="1"/>
    <col min="8197" max="8197" width="22.625" style="11" customWidth="1"/>
    <col min="8198" max="8198" width="0" style="11" hidden="1" customWidth="1"/>
    <col min="8199" max="8199" width="21.5" style="11" customWidth="1"/>
    <col min="8200" max="8200" width="14.625" style="11" bestFit="1" customWidth="1"/>
    <col min="8201" max="8448" width="11.5" style="11"/>
    <col min="8449" max="8449" width="7.625" style="11" customWidth="1"/>
    <col min="8450" max="8450" width="83.625" style="11" customWidth="1"/>
    <col min="8451" max="8451" width="12.375" style="11" customWidth="1"/>
    <col min="8452" max="8452" width="17.125" style="11" customWidth="1"/>
    <col min="8453" max="8453" width="22.625" style="11" customWidth="1"/>
    <col min="8454" max="8454" width="0" style="11" hidden="1" customWidth="1"/>
    <col min="8455" max="8455" width="21.5" style="11" customWidth="1"/>
    <col min="8456" max="8456" width="14.625" style="11" bestFit="1" customWidth="1"/>
    <col min="8457" max="8704" width="11.5" style="11"/>
    <col min="8705" max="8705" width="7.625" style="11" customWidth="1"/>
    <col min="8706" max="8706" width="83.625" style="11" customWidth="1"/>
    <col min="8707" max="8707" width="12.375" style="11" customWidth="1"/>
    <col min="8708" max="8708" width="17.125" style="11" customWidth="1"/>
    <col min="8709" max="8709" width="22.625" style="11" customWidth="1"/>
    <col min="8710" max="8710" width="0" style="11" hidden="1" customWidth="1"/>
    <col min="8711" max="8711" width="21.5" style="11" customWidth="1"/>
    <col min="8712" max="8712" width="14.625" style="11" bestFit="1" customWidth="1"/>
    <col min="8713" max="8960" width="11.5" style="11"/>
    <col min="8961" max="8961" width="7.625" style="11" customWidth="1"/>
    <col min="8962" max="8962" width="83.625" style="11" customWidth="1"/>
    <col min="8963" max="8963" width="12.375" style="11" customWidth="1"/>
    <col min="8964" max="8964" width="17.125" style="11" customWidth="1"/>
    <col min="8965" max="8965" width="22.625" style="11" customWidth="1"/>
    <col min="8966" max="8966" width="0" style="11" hidden="1" customWidth="1"/>
    <col min="8967" max="8967" width="21.5" style="11" customWidth="1"/>
    <col min="8968" max="8968" width="14.625" style="11" bestFit="1" customWidth="1"/>
    <col min="8969" max="9216" width="11.5" style="11"/>
    <col min="9217" max="9217" width="7.625" style="11" customWidth="1"/>
    <col min="9218" max="9218" width="83.625" style="11" customWidth="1"/>
    <col min="9219" max="9219" width="12.375" style="11" customWidth="1"/>
    <col min="9220" max="9220" width="17.125" style="11" customWidth="1"/>
    <col min="9221" max="9221" width="22.625" style="11" customWidth="1"/>
    <col min="9222" max="9222" width="0" style="11" hidden="1" customWidth="1"/>
    <col min="9223" max="9223" width="21.5" style="11" customWidth="1"/>
    <col min="9224" max="9224" width="14.625" style="11" bestFit="1" customWidth="1"/>
    <col min="9225" max="9472" width="11.5" style="11"/>
    <col min="9473" max="9473" width="7.625" style="11" customWidth="1"/>
    <col min="9474" max="9474" width="83.625" style="11" customWidth="1"/>
    <col min="9475" max="9475" width="12.375" style="11" customWidth="1"/>
    <col min="9476" max="9476" width="17.125" style="11" customWidth="1"/>
    <col min="9477" max="9477" width="22.625" style="11" customWidth="1"/>
    <col min="9478" max="9478" width="0" style="11" hidden="1" customWidth="1"/>
    <col min="9479" max="9479" width="21.5" style="11" customWidth="1"/>
    <col min="9480" max="9480" width="14.625" style="11" bestFit="1" customWidth="1"/>
    <col min="9481" max="9728" width="11.5" style="11"/>
    <col min="9729" max="9729" width="7.625" style="11" customWidth="1"/>
    <col min="9730" max="9730" width="83.625" style="11" customWidth="1"/>
    <col min="9731" max="9731" width="12.375" style="11" customWidth="1"/>
    <col min="9732" max="9732" width="17.125" style="11" customWidth="1"/>
    <col min="9733" max="9733" width="22.625" style="11" customWidth="1"/>
    <col min="9734" max="9734" width="0" style="11" hidden="1" customWidth="1"/>
    <col min="9735" max="9735" width="21.5" style="11" customWidth="1"/>
    <col min="9736" max="9736" width="14.625" style="11" bestFit="1" customWidth="1"/>
    <col min="9737" max="9984" width="11.5" style="11"/>
    <col min="9985" max="9985" width="7.625" style="11" customWidth="1"/>
    <col min="9986" max="9986" width="83.625" style="11" customWidth="1"/>
    <col min="9987" max="9987" width="12.375" style="11" customWidth="1"/>
    <col min="9988" max="9988" width="17.125" style="11" customWidth="1"/>
    <col min="9989" max="9989" width="22.625" style="11" customWidth="1"/>
    <col min="9990" max="9990" width="0" style="11" hidden="1" customWidth="1"/>
    <col min="9991" max="9991" width="21.5" style="11" customWidth="1"/>
    <col min="9992" max="9992" width="14.625" style="11" bestFit="1" customWidth="1"/>
    <col min="9993" max="10240" width="11.5" style="11"/>
    <col min="10241" max="10241" width="7.625" style="11" customWidth="1"/>
    <col min="10242" max="10242" width="83.625" style="11" customWidth="1"/>
    <col min="10243" max="10243" width="12.375" style="11" customWidth="1"/>
    <col min="10244" max="10244" width="17.125" style="11" customWidth="1"/>
    <col min="10245" max="10245" width="22.625" style="11" customWidth="1"/>
    <col min="10246" max="10246" width="0" style="11" hidden="1" customWidth="1"/>
    <col min="10247" max="10247" width="21.5" style="11" customWidth="1"/>
    <col min="10248" max="10248" width="14.625" style="11" bestFit="1" customWidth="1"/>
    <col min="10249" max="10496" width="11.5" style="11"/>
    <col min="10497" max="10497" width="7.625" style="11" customWidth="1"/>
    <col min="10498" max="10498" width="83.625" style="11" customWidth="1"/>
    <col min="10499" max="10499" width="12.375" style="11" customWidth="1"/>
    <col min="10500" max="10500" width="17.125" style="11" customWidth="1"/>
    <col min="10501" max="10501" width="22.625" style="11" customWidth="1"/>
    <col min="10502" max="10502" width="0" style="11" hidden="1" customWidth="1"/>
    <col min="10503" max="10503" width="21.5" style="11" customWidth="1"/>
    <col min="10504" max="10504" width="14.625" style="11" bestFit="1" customWidth="1"/>
    <col min="10505" max="10752" width="11.5" style="11"/>
    <col min="10753" max="10753" width="7.625" style="11" customWidth="1"/>
    <col min="10754" max="10754" width="83.625" style="11" customWidth="1"/>
    <col min="10755" max="10755" width="12.375" style="11" customWidth="1"/>
    <col min="10756" max="10756" width="17.125" style="11" customWidth="1"/>
    <col min="10757" max="10757" width="22.625" style="11" customWidth="1"/>
    <col min="10758" max="10758" width="0" style="11" hidden="1" customWidth="1"/>
    <col min="10759" max="10759" width="21.5" style="11" customWidth="1"/>
    <col min="10760" max="10760" width="14.625" style="11" bestFit="1" customWidth="1"/>
    <col min="10761" max="11008" width="11.5" style="11"/>
    <col min="11009" max="11009" width="7.625" style="11" customWidth="1"/>
    <col min="11010" max="11010" width="83.625" style="11" customWidth="1"/>
    <col min="11011" max="11011" width="12.375" style="11" customWidth="1"/>
    <col min="11012" max="11012" width="17.125" style="11" customWidth="1"/>
    <col min="11013" max="11013" width="22.625" style="11" customWidth="1"/>
    <col min="11014" max="11014" width="0" style="11" hidden="1" customWidth="1"/>
    <col min="11015" max="11015" width="21.5" style="11" customWidth="1"/>
    <col min="11016" max="11016" width="14.625" style="11" bestFit="1" customWidth="1"/>
    <col min="11017" max="11264" width="11.5" style="11"/>
    <col min="11265" max="11265" width="7.625" style="11" customWidth="1"/>
    <col min="11266" max="11266" width="83.625" style="11" customWidth="1"/>
    <col min="11267" max="11267" width="12.375" style="11" customWidth="1"/>
    <col min="11268" max="11268" width="17.125" style="11" customWidth="1"/>
    <col min="11269" max="11269" width="22.625" style="11" customWidth="1"/>
    <col min="11270" max="11270" width="0" style="11" hidden="1" customWidth="1"/>
    <col min="11271" max="11271" width="21.5" style="11" customWidth="1"/>
    <col min="11272" max="11272" width="14.625" style="11" bestFit="1" customWidth="1"/>
    <col min="11273" max="11520" width="11.5" style="11"/>
    <col min="11521" max="11521" width="7.625" style="11" customWidth="1"/>
    <col min="11522" max="11522" width="83.625" style="11" customWidth="1"/>
    <col min="11523" max="11523" width="12.375" style="11" customWidth="1"/>
    <col min="11524" max="11524" width="17.125" style="11" customWidth="1"/>
    <col min="11525" max="11525" width="22.625" style="11" customWidth="1"/>
    <col min="11526" max="11526" width="0" style="11" hidden="1" customWidth="1"/>
    <col min="11527" max="11527" width="21.5" style="11" customWidth="1"/>
    <col min="11528" max="11528" width="14.625" style="11" bestFit="1" customWidth="1"/>
    <col min="11529" max="11776" width="11.5" style="11"/>
    <col min="11777" max="11777" width="7.625" style="11" customWidth="1"/>
    <col min="11778" max="11778" width="83.625" style="11" customWidth="1"/>
    <col min="11779" max="11779" width="12.375" style="11" customWidth="1"/>
    <col min="11780" max="11780" width="17.125" style="11" customWidth="1"/>
    <col min="11781" max="11781" width="22.625" style="11" customWidth="1"/>
    <col min="11782" max="11782" width="0" style="11" hidden="1" customWidth="1"/>
    <col min="11783" max="11783" width="21.5" style="11" customWidth="1"/>
    <col min="11784" max="11784" width="14.625" style="11" bestFit="1" customWidth="1"/>
    <col min="11785" max="12032" width="11.5" style="11"/>
    <col min="12033" max="12033" width="7.625" style="11" customWidth="1"/>
    <col min="12034" max="12034" width="83.625" style="11" customWidth="1"/>
    <col min="12035" max="12035" width="12.375" style="11" customWidth="1"/>
    <col min="12036" max="12036" width="17.125" style="11" customWidth="1"/>
    <col min="12037" max="12037" width="22.625" style="11" customWidth="1"/>
    <col min="12038" max="12038" width="0" style="11" hidden="1" customWidth="1"/>
    <col min="12039" max="12039" width="21.5" style="11" customWidth="1"/>
    <col min="12040" max="12040" width="14.625" style="11" bestFit="1" customWidth="1"/>
    <col min="12041" max="12288" width="11.5" style="11"/>
    <col min="12289" max="12289" width="7.625" style="11" customWidth="1"/>
    <col min="12290" max="12290" width="83.625" style="11" customWidth="1"/>
    <col min="12291" max="12291" width="12.375" style="11" customWidth="1"/>
    <col min="12292" max="12292" width="17.125" style="11" customWidth="1"/>
    <col min="12293" max="12293" width="22.625" style="11" customWidth="1"/>
    <col min="12294" max="12294" width="0" style="11" hidden="1" customWidth="1"/>
    <col min="12295" max="12295" width="21.5" style="11" customWidth="1"/>
    <col min="12296" max="12296" width="14.625" style="11" bestFit="1" customWidth="1"/>
    <col min="12297" max="12544" width="11.5" style="11"/>
    <col min="12545" max="12545" width="7.625" style="11" customWidth="1"/>
    <col min="12546" max="12546" width="83.625" style="11" customWidth="1"/>
    <col min="12547" max="12547" width="12.375" style="11" customWidth="1"/>
    <col min="12548" max="12548" width="17.125" style="11" customWidth="1"/>
    <col min="12549" max="12549" width="22.625" style="11" customWidth="1"/>
    <col min="12550" max="12550" width="0" style="11" hidden="1" customWidth="1"/>
    <col min="12551" max="12551" width="21.5" style="11" customWidth="1"/>
    <col min="12552" max="12552" width="14.625" style="11" bestFit="1" customWidth="1"/>
    <col min="12553" max="12800" width="11.5" style="11"/>
    <col min="12801" max="12801" width="7.625" style="11" customWidth="1"/>
    <col min="12802" max="12802" width="83.625" style="11" customWidth="1"/>
    <col min="12803" max="12803" width="12.375" style="11" customWidth="1"/>
    <col min="12804" max="12804" width="17.125" style="11" customWidth="1"/>
    <col min="12805" max="12805" width="22.625" style="11" customWidth="1"/>
    <col min="12806" max="12806" width="0" style="11" hidden="1" customWidth="1"/>
    <col min="12807" max="12807" width="21.5" style="11" customWidth="1"/>
    <col min="12808" max="12808" width="14.625" style="11" bestFit="1" customWidth="1"/>
    <col min="12809" max="13056" width="11.5" style="11"/>
    <col min="13057" max="13057" width="7.625" style="11" customWidth="1"/>
    <col min="13058" max="13058" width="83.625" style="11" customWidth="1"/>
    <col min="13059" max="13059" width="12.375" style="11" customWidth="1"/>
    <col min="13060" max="13060" width="17.125" style="11" customWidth="1"/>
    <col min="13061" max="13061" width="22.625" style="11" customWidth="1"/>
    <col min="13062" max="13062" width="0" style="11" hidden="1" customWidth="1"/>
    <col min="13063" max="13063" width="21.5" style="11" customWidth="1"/>
    <col min="13064" max="13064" width="14.625" style="11" bestFit="1" customWidth="1"/>
    <col min="13065" max="13312" width="11.5" style="11"/>
    <col min="13313" max="13313" width="7.625" style="11" customWidth="1"/>
    <col min="13314" max="13314" width="83.625" style="11" customWidth="1"/>
    <col min="13315" max="13315" width="12.375" style="11" customWidth="1"/>
    <col min="13316" max="13316" width="17.125" style="11" customWidth="1"/>
    <col min="13317" max="13317" width="22.625" style="11" customWidth="1"/>
    <col min="13318" max="13318" width="0" style="11" hidden="1" customWidth="1"/>
    <col min="13319" max="13319" width="21.5" style="11" customWidth="1"/>
    <col min="13320" max="13320" width="14.625" style="11" bestFit="1" customWidth="1"/>
    <col min="13321" max="13568" width="11.5" style="11"/>
    <col min="13569" max="13569" width="7.625" style="11" customWidth="1"/>
    <col min="13570" max="13570" width="83.625" style="11" customWidth="1"/>
    <col min="13571" max="13571" width="12.375" style="11" customWidth="1"/>
    <col min="13572" max="13572" width="17.125" style="11" customWidth="1"/>
    <col min="13573" max="13573" width="22.625" style="11" customWidth="1"/>
    <col min="13574" max="13574" width="0" style="11" hidden="1" customWidth="1"/>
    <col min="13575" max="13575" width="21.5" style="11" customWidth="1"/>
    <col min="13576" max="13576" width="14.625" style="11" bestFit="1" customWidth="1"/>
    <col min="13577" max="13824" width="11.5" style="11"/>
    <col min="13825" max="13825" width="7.625" style="11" customWidth="1"/>
    <col min="13826" max="13826" width="83.625" style="11" customWidth="1"/>
    <col min="13827" max="13827" width="12.375" style="11" customWidth="1"/>
    <col min="13828" max="13828" width="17.125" style="11" customWidth="1"/>
    <col min="13829" max="13829" width="22.625" style="11" customWidth="1"/>
    <col min="13830" max="13830" width="0" style="11" hidden="1" customWidth="1"/>
    <col min="13831" max="13831" width="21.5" style="11" customWidth="1"/>
    <col min="13832" max="13832" width="14.625" style="11" bestFit="1" customWidth="1"/>
    <col min="13833" max="14080" width="11.5" style="11"/>
    <col min="14081" max="14081" width="7.625" style="11" customWidth="1"/>
    <col min="14082" max="14082" width="83.625" style="11" customWidth="1"/>
    <col min="14083" max="14083" width="12.375" style="11" customWidth="1"/>
    <col min="14084" max="14084" width="17.125" style="11" customWidth="1"/>
    <col min="14085" max="14085" width="22.625" style="11" customWidth="1"/>
    <col min="14086" max="14086" width="0" style="11" hidden="1" customWidth="1"/>
    <col min="14087" max="14087" width="21.5" style="11" customWidth="1"/>
    <col min="14088" max="14088" width="14.625" style="11" bestFit="1" customWidth="1"/>
    <col min="14089" max="14336" width="11.5" style="11"/>
    <col min="14337" max="14337" width="7.625" style="11" customWidth="1"/>
    <col min="14338" max="14338" width="83.625" style="11" customWidth="1"/>
    <col min="14339" max="14339" width="12.375" style="11" customWidth="1"/>
    <col min="14340" max="14340" width="17.125" style="11" customWidth="1"/>
    <col min="14341" max="14341" width="22.625" style="11" customWidth="1"/>
    <col min="14342" max="14342" width="0" style="11" hidden="1" customWidth="1"/>
    <col min="14343" max="14343" width="21.5" style="11" customWidth="1"/>
    <col min="14344" max="14344" width="14.625" style="11" bestFit="1" customWidth="1"/>
    <col min="14345" max="14592" width="11.5" style="11"/>
    <col min="14593" max="14593" width="7.625" style="11" customWidth="1"/>
    <col min="14594" max="14594" width="83.625" style="11" customWidth="1"/>
    <col min="14595" max="14595" width="12.375" style="11" customWidth="1"/>
    <col min="14596" max="14596" width="17.125" style="11" customWidth="1"/>
    <col min="14597" max="14597" width="22.625" style="11" customWidth="1"/>
    <col min="14598" max="14598" width="0" style="11" hidden="1" customWidth="1"/>
    <col min="14599" max="14599" width="21.5" style="11" customWidth="1"/>
    <col min="14600" max="14600" width="14.625" style="11" bestFit="1" customWidth="1"/>
    <col min="14601" max="14848" width="11.5" style="11"/>
    <col min="14849" max="14849" width="7.625" style="11" customWidth="1"/>
    <col min="14850" max="14850" width="83.625" style="11" customWidth="1"/>
    <col min="14851" max="14851" width="12.375" style="11" customWidth="1"/>
    <col min="14852" max="14852" width="17.125" style="11" customWidth="1"/>
    <col min="14853" max="14853" width="22.625" style="11" customWidth="1"/>
    <col min="14854" max="14854" width="0" style="11" hidden="1" customWidth="1"/>
    <col min="14855" max="14855" width="21.5" style="11" customWidth="1"/>
    <col min="14856" max="14856" width="14.625" style="11" bestFit="1" customWidth="1"/>
    <col min="14857" max="15104" width="11.5" style="11"/>
    <col min="15105" max="15105" width="7.625" style="11" customWidth="1"/>
    <col min="15106" max="15106" width="83.625" style="11" customWidth="1"/>
    <col min="15107" max="15107" width="12.375" style="11" customWidth="1"/>
    <col min="15108" max="15108" width="17.125" style="11" customWidth="1"/>
    <col min="15109" max="15109" width="22.625" style="11" customWidth="1"/>
    <col min="15110" max="15110" width="0" style="11" hidden="1" customWidth="1"/>
    <col min="15111" max="15111" width="21.5" style="11" customWidth="1"/>
    <col min="15112" max="15112" width="14.625" style="11" bestFit="1" customWidth="1"/>
    <col min="15113" max="15360" width="11.5" style="11"/>
    <col min="15361" max="15361" width="7.625" style="11" customWidth="1"/>
    <col min="15362" max="15362" width="83.625" style="11" customWidth="1"/>
    <col min="15363" max="15363" width="12.375" style="11" customWidth="1"/>
    <col min="15364" max="15364" width="17.125" style="11" customWidth="1"/>
    <col min="15365" max="15365" width="22.625" style="11" customWidth="1"/>
    <col min="15366" max="15366" width="0" style="11" hidden="1" customWidth="1"/>
    <col min="15367" max="15367" width="21.5" style="11" customWidth="1"/>
    <col min="15368" max="15368" width="14.625" style="11" bestFit="1" customWidth="1"/>
    <col min="15369" max="15616" width="11.5" style="11"/>
    <col min="15617" max="15617" width="7.625" style="11" customWidth="1"/>
    <col min="15618" max="15618" width="83.625" style="11" customWidth="1"/>
    <col min="15619" max="15619" width="12.375" style="11" customWidth="1"/>
    <col min="15620" max="15620" width="17.125" style="11" customWidth="1"/>
    <col min="15621" max="15621" width="22.625" style="11" customWidth="1"/>
    <col min="15622" max="15622" width="0" style="11" hidden="1" customWidth="1"/>
    <col min="15623" max="15623" width="21.5" style="11" customWidth="1"/>
    <col min="15624" max="15624" width="14.625" style="11" bestFit="1" customWidth="1"/>
    <col min="15625" max="15872" width="11.5" style="11"/>
    <col min="15873" max="15873" width="7.625" style="11" customWidth="1"/>
    <col min="15874" max="15874" width="83.625" style="11" customWidth="1"/>
    <col min="15875" max="15875" width="12.375" style="11" customWidth="1"/>
    <col min="15876" max="15876" width="17.125" style="11" customWidth="1"/>
    <col min="15877" max="15877" width="22.625" style="11" customWidth="1"/>
    <col min="15878" max="15878" width="0" style="11" hidden="1" customWidth="1"/>
    <col min="15879" max="15879" width="21.5" style="11" customWidth="1"/>
    <col min="15880" max="15880" width="14.625" style="11" bestFit="1" customWidth="1"/>
    <col min="15881" max="16128" width="11.5" style="11"/>
    <col min="16129" max="16129" width="7.625" style="11" customWidth="1"/>
    <col min="16130" max="16130" width="83.625" style="11" customWidth="1"/>
    <col min="16131" max="16131" width="12.375" style="11" customWidth="1"/>
    <col min="16132" max="16132" width="17.125" style="11" customWidth="1"/>
    <col min="16133" max="16133" width="22.625" style="11" customWidth="1"/>
    <col min="16134" max="16134" width="0" style="11" hidden="1" customWidth="1"/>
    <col min="16135" max="16135" width="21.5" style="11" customWidth="1"/>
    <col min="16136" max="16136" width="14.625" style="11" bestFit="1" customWidth="1"/>
    <col min="16137" max="16384" width="11.5" style="11"/>
  </cols>
  <sheetData>
    <row r="1" spans="1:19" s="3" customFormat="1" ht="23.3" customHeight="1">
      <c r="A1" s="301" t="s">
        <v>10</v>
      </c>
      <c r="B1" s="301"/>
      <c r="C1" s="301"/>
      <c r="D1" s="301"/>
      <c r="E1" s="301"/>
      <c r="F1" s="301"/>
      <c r="G1" s="30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</row>
    <row r="2" spans="1:19" s="3" customFormat="1" ht="23.3" customHeight="1">
      <c r="A2" s="301" t="s">
        <v>493</v>
      </c>
      <c r="B2" s="301"/>
      <c r="C2" s="301"/>
      <c r="D2" s="301"/>
      <c r="E2" s="301"/>
      <c r="F2" s="301"/>
      <c r="G2" s="30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</row>
    <row r="3" spans="1:19" s="3" customFormat="1" ht="23.3" customHeight="1">
      <c r="A3" s="301" t="s">
        <v>6</v>
      </c>
      <c r="B3" s="301"/>
      <c r="C3" s="301"/>
      <c r="D3" s="301"/>
      <c r="E3" s="301"/>
      <c r="F3" s="301"/>
      <c r="G3" s="301"/>
      <c r="H3" s="1"/>
      <c r="I3" s="1"/>
      <c r="J3" s="1"/>
      <c r="K3" s="1"/>
      <c r="L3" s="2"/>
      <c r="M3" s="2"/>
      <c r="N3" s="2"/>
      <c r="O3" s="2"/>
      <c r="P3" s="2"/>
      <c r="Q3" s="2"/>
      <c r="R3" s="2"/>
      <c r="S3" s="2"/>
    </row>
    <row r="4" spans="1:19" s="7" customFormat="1" ht="23.3" customHeight="1" thickBot="1">
      <c r="A4" s="4"/>
      <c r="B4" s="4"/>
      <c r="C4" s="5"/>
      <c r="D4" s="6"/>
      <c r="E4" s="6"/>
      <c r="F4" s="5"/>
      <c r="G4" s="5"/>
    </row>
    <row r="5" spans="1:19" s="9" customFormat="1" ht="20.25" customHeight="1" thickBot="1">
      <c r="A5" s="302" t="s">
        <v>18</v>
      </c>
      <c r="B5" s="304" t="s">
        <v>0</v>
      </c>
      <c r="C5" s="306" t="s">
        <v>1</v>
      </c>
      <c r="D5" s="308" t="s">
        <v>301</v>
      </c>
      <c r="E5" s="310" t="s">
        <v>16</v>
      </c>
      <c r="F5" s="311"/>
      <c r="G5" s="312" t="s">
        <v>19</v>
      </c>
      <c r="H5" s="8"/>
    </row>
    <row r="6" spans="1:19" ht="21.75" customHeight="1" thickBot="1">
      <c r="A6" s="303"/>
      <c r="B6" s="305"/>
      <c r="C6" s="307"/>
      <c r="D6" s="309"/>
      <c r="E6" s="163" t="s">
        <v>8</v>
      </c>
      <c r="F6" s="163" t="s">
        <v>9</v>
      </c>
      <c r="G6" s="313"/>
      <c r="H6" s="10"/>
    </row>
    <row r="7" spans="1:19" ht="18.7" customHeight="1">
      <c r="A7" s="12"/>
      <c r="B7" s="13"/>
      <c r="C7" s="14"/>
      <c r="D7" s="15"/>
      <c r="E7" s="16"/>
      <c r="F7" s="17"/>
      <c r="G7" s="18"/>
      <c r="H7" s="10"/>
    </row>
    <row r="8" spans="1:19" ht="18" customHeight="1">
      <c r="A8" s="19"/>
      <c r="B8" s="20" t="s">
        <v>20</v>
      </c>
      <c r="C8" s="21"/>
      <c r="D8" s="22"/>
      <c r="E8" s="22"/>
      <c r="F8" s="21"/>
      <c r="G8" s="23"/>
      <c r="H8" s="10"/>
    </row>
    <row r="9" spans="1:19" s="31" customFormat="1" ht="30.1" customHeight="1">
      <c r="A9" s="24" t="s">
        <v>7</v>
      </c>
      <c r="B9" s="25" t="s">
        <v>21</v>
      </c>
      <c r="C9" s="26" t="s">
        <v>3</v>
      </c>
      <c r="D9" s="27">
        <v>98400</v>
      </c>
      <c r="E9" s="27">
        <v>20</v>
      </c>
      <c r="F9" s="28"/>
      <c r="G9" s="29">
        <f>+E9*D9</f>
        <v>1968000</v>
      </c>
      <c r="H9" s="30"/>
    </row>
    <row r="10" spans="1:19" ht="22.6" customHeight="1">
      <c r="A10" s="32"/>
      <c r="B10" s="33" t="s">
        <v>22</v>
      </c>
      <c r="C10" s="34"/>
      <c r="D10" s="35"/>
      <c r="E10" s="36"/>
      <c r="F10" s="37"/>
      <c r="G10" s="38">
        <f>SUM(G7:G9)</f>
        <v>1968000</v>
      </c>
      <c r="H10" s="10"/>
      <c r="I10" s="39"/>
    </row>
    <row r="11" spans="1:19" ht="18" customHeight="1">
      <c r="A11" s="40"/>
      <c r="B11" s="41" t="s">
        <v>23</v>
      </c>
      <c r="C11" s="42"/>
      <c r="D11" s="22"/>
      <c r="E11" s="22"/>
      <c r="F11" s="21"/>
      <c r="G11" s="23"/>
      <c r="H11" s="10"/>
    </row>
    <row r="12" spans="1:19" s="31" customFormat="1" ht="30.1" customHeight="1">
      <c r="A12" s="24" t="s">
        <v>11</v>
      </c>
      <c r="B12" s="25" t="s">
        <v>24</v>
      </c>
      <c r="C12" s="26" t="s">
        <v>2</v>
      </c>
      <c r="D12" s="27">
        <v>79000</v>
      </c>
      <c r="E12" s="27">
        <v>50</v>
      </c>
      <c r="F12" s="28"/>
      <c r="G12" s="29">
        <f t="shared" ref="G12:G20" si="0">+D12*E12</f>
        <v>3950000</v>
      </c>
      <c r="H12" s="30"/>
    </row>
    <row r="13" spans="1:19" ht="18.7" customHeight="1">
      <c r="A13" s="24" t="s">
        <v>12</v>
      </c>
      <c r="B13" s="43" t="s">
        <v>25</v>
      </c>
      <c r="C13" s="44" t="s">
        <v>2</v>
      </c>
      <c r="D13" s="27">
        <v>6000</v>
      </c>
      <c r="E13" s="27">
        <v>150</v>
      </c>
      <c r="F13" s="45"/>
      <c r="G13" s="46">
        <f t="shared" si="0"/>
        <v>900000</v>
      </c>
      <c r="H13" s="47"/>
    </row>
    <row r="14" spans="1:19" ht="18.7" customHeight="1">
      <c r="A14" s="24" t="s">
        <v>15</v>
      </c>
      <c r="B14" s="43" t="s">
        <v>26</v>
      </c>
      <c r="C14" s="44" t="s">
        <v>2</v>
      </c>
      <c r="D14" s="27">
        <v>7900</v>
      </c>
      <c r="E14" s="27">
        <v>150</v>
      </c>
      <c r="F14" s="45"/>
      <c r="G14" s="46">
        <f t="shared" si="0"/>
        <v>1185000</v>
      </c>
      <c r="H14" s="47"/>
    </row>
    <row r="15" spans="1:19" ht="18.7" customHeight="1">
      <c r="A15" s="24" t="s">
        <v>13</v>
      </c>
      <c r="B15" s="43" t="s">
        <v>27</v>
      </c>
      <c r="C15" s="44" t="s">
        <v>104</v>
      </c>
      <c r="D15" s="27">
        <v>31600</v>
      </c>
      <c r="E15" s="27">
        <v>140</v>
      </c>
      <c r="F15" s="45"/>
      <c r="G15" s="46">
        <f t="shared" si="0"/>
        <v>4424000</v>
      </c>
      <c r="H15" s="10"/>
    </row>
    <row r="16" spans="1:19" ht="18.7" customHeight="1">
      <c r="A16" s="24" t="s">
        <v>494</v>
      </c>
      <c r="B16" s="43" t="s">
        <v>28</v>
      </c>
      <c r="C16" s="44" t="s">
        <v>2</v>
      </c>
      <c r="D16" s="27">
        <v>40000</v>
      </c>
      <c r="E16" s="27">
        <v>160</v>
      </c>
      <c r="F16" s="45"/>
      <c r="G16" s="46">
        <f t="shared" si="0"/>
        <v>6400000</v>
      </c>
      <c r="H16" s="48"/>
    </row>
    <row r="17" spans="1:11" ht="18.7" customHeight="1">
      <c r="A17" s="24" t="s">
        <v>495</v>
      </c>
      <c r="B17" s="43" t="s">
        <v>29</v>
      </c>
      <c r="C17" s="44" t="s">
        <v>2</v>
      </c>
      <c r="D17" s="27">
        <v>6320</v>
      </c>
      <c r="E17" s="27">
        <v>210</v>
      </c>
      <c r="F17" s="45"/>
      <c r="G17" s="46">
        <f t="shared" si="0"/>
        <v>1327200</v>
      </c>
      <c r="H17" s="10"/>
    </row>
    <row r="18" spans="1:11" ht="18.7" customHeight="1">
      <c r="A18" s="24" t="s">
        <v>496</v>
      </c>
      <c r="B18" s="43" t="s">
        <v>30</v>
      </c>
      <c r="C18" s="44" t="s">
        <v>3</v>
      </c>
      <c r="D18" s="184">
        <v>79000</v>
      </c>
      <c r="E18" s="27">
        <v>125</v>
      </c>
      <c r="F18" s="45"/>
      <c r="G18" s="185">
        <f t="shared" si="0"/>
        <v>9875000</v>
      </c>
      <c r="H18" s="10"/>
    </row>
    <row r="19" spans="1:11" ht="18.7" customHeight="1">
      <c r="A19" s="24" t="s">
        <v>497</v>
      </c>
      <c r="B19" s="25" t="s">
        <v>31</v>
      </c>
      <c r="C19" s="44" t="s">
        <v>3</v>
      </c>
      <c r="D19" s="184">
        <v>85000</v>
      </c>
      <c r="E19" s="27">
        <v>200</v>
      </c>
      <c r="F19" s="45"/>
      <c r="G19" s="185">
        <f t="shared" si="0"/>
        <v>17000000</v>
      </c>
      <c r="H19" s="47"/>
      <c r="K19" s="183">
        <f>+(D18+D19+D20)</f>
        <v>168600</v>
      </c>
    </row>
    <row r="20" spans="1:11" ht="18.7" customHeight="1">
      <c r="A20" s="24" t="s">
        <v>498</v>
      </c>
      <c r="B20" s="25" t="s">
        <v>32</v>
      </c>
      <c r="C20" s="44" t="s">
        <v>3</v>
      </c>
      <c r="D20" s="27">
        <v>4600</v>
      </c>
      <c r="E20" s="27">
        <v>300</v>
      </c>
      <c r="F20" s="45"/>
      <c r="G20" s="46">
        <f t="shared" si="0"/>
        <v>1380000</v>
      </c>
      <c r="H20" s="47"/>
    </row>
    <row r="21" spans="1:11" ht="18.7" customHeight="1">
      <c r="A21" s="24" t="s">
        <v>499</v>
      </c>
      <c r="B21" s="43" t="s">
        <v>33</v>
      </c>
      <c r="C21" s="44"/>
      <c r="D21" s="27"/>
      <c r="E21" s="27" t="s">
        <v>17</v>
      </c>
      <c r="F21" s="45"/>
      <c r="G21" s="46"/>
      <c r="H21" s="10"/>
    </row>
    <row r="22" spans="1:11" ht="18.7" customHeight="1">
      <c r="A22" s="24" t="s">
        <v>547</v>
      </c>
      <c r="B22" s="50" t="s">
        <v>34</v>
      </c>
      <c r="C22" s="44" t="s">
        <v>4</v>
      </c>
      <c r="D22" s="27">
        <v>7500</v>
      </c>
      <c r="E22" s="27">
        <v>90</v>
      </c>
      <c r="F22" s="45"/>
      <c r="G22" s="46">
        <f>+D22*E22</f>
        <v>675000</v>
      </c>
      <c r="H22" s="49"/>
      <c r="K22" s="11">
        <f>+K19*0.6</f>
        <v>101160</v>
      </c>
    </row>
    <row r="23" spans="1:11" ht="18.7" customHeight="1">
      <c r="A23" s="24" t="s">
        <v>548</v>
      </c>
      <c r="B23" s="50" t="s">
        <v>35</v>
      </c>
      <c r="C23" s="44" t="s">
        <v>4</v>
      </c>
      <c r="D23" s="27">
        <v>200</v>
      </c>
      <c r="E23" s="27">
        <v>110</v>
      </c>
      <c r="F23" s="45"/>
      <c r="G23" s="46">
        <f>+D23*E23</f>
        <v>22000</v>
      </c>
      <c r="H23" s="49"/>
    </row>
    <row r="24" spans="1:11" ht="21.1" customHeight="1">
      <c r="A24" s="24" t="s">
        <v>549</v>
      </c>
      <c r="B24" s="89" t="s">
        <v>36</v>
      </c>
      <c r="C24" s="44" t="s">
        <v>4</v>
      </c>
      <c r="D24" s="27">
        <v>5000</v>
      </c>
      <c r="E24" s="27">
        <v>70</v>
      </c>
      <c r="F24" s="45"/>
      <c r="G24" s="46">
        <f>+D24*E24</f>
        <v>350000</v>
      </c>
      <c r="H24" s="49"/>
    </row>
    <row r="25" spans="1:11" ht="22.6" customHeight="1">
      <c r="A25" s="32"/>
      <c r="B25" s="33" t="s">
        <v>37</v>
      </c>
      <c r="C25" s="34"/>
      <c r="D25" s="35"/>
      <c r="E25" s="36"/>
      <c r="F25" s="37"/>
      <c r="G25" s="38">
        <f>SUM(G12:G24)</f>
        <v>47488200</v>
      </c>
      <c r="H25" s="10"/>
      <c r="I25" s="39"/>
      <c r="K25" s="11">
        <f>+D18*0.8</f>
        <v>63200</v>
      </c>
    </row>
    <row r="26" spans="1:11" ht="18.7" customHeight="1">
      <c r="A26" s="51"/>
      <c r="B26" s="41" t="s">
        <v>38</v>
      </c>
      <c r="C26" s="42"/>
      <c r="D26" s="52"/>
      <c r="E26" s="53"/>
      <c r="F26" s="42"/>
      <c r="G26" s="54"/>
      <c r="H26" s="10"/>
    </row>
    <row r="27" spans="1:11" s="31" customFormat="1" ht="51.8" customHeight="1">
      <c r="A27" s="24" t="s">
        <v>500</v>
      </c>
      <c r="B27" s="25" t="s">
        <v>39</v>
      </c>
      <c r="C27" s="26" t="s">
        <v>2</v>
      </c>
      <c r="D27" s="27">
        <v>22700</v>
      </c>
      <c r="E27" s="27">
        <v>40</v>
      </c>
      <c r="F27" s="26"/>
      <c r="G27" s="55">
        <f>+E27*D27</f>
        <v>908000</v>
      </c>
      <c r="H27" s="56"/>
      <c r="K27" s="31">
        <f>+D19*0.2</f>
        <v>17000</v>
      </c>
    </row>
    <row r="28" spans="1:11" s="31" customFormat="1" ht="18.350000000000001">
      <c r="A28" s="24" t="s">
        <v>501</v>
      </c>
      <c r="B28" s="25" t="s">
        <v>40</v>
      </c>
      <c r="C28" s="26" t="s">
        <v>2</v>
      </c>
      <c r="D28" s="27">
        <v>7000</v>
      </c>
      <c r="E28" s="27">
        <v>60</v>
      </c>
      <c r="F28" s="26"/>
      <c r="G28" s="55">
        <f>+E28*D28</f>
        <v>420000</v>
      </c>
      <c r="H28" s="30"/>
    </row>
    <row r="29" spans="1:11" s="31" customFormat="1" ht="18.350000000000001">
      <c r="A29" s="24" t="s">
        <v>502</v>
      </c>
      <c r="B29" s="25" t="s">
        <v>41</v>
      </c>
      <c r="C29" s="26" t="s">
        <v>2</v>
      </c>
      <c r="D29" s="27">
        <f>+D27-D28</f>
        <v>15700</v>
      </c>
      <c r="E29" s="27">
        <v>30</v>
      </c>
      <c r="F29" s="26"/>
      <c r="G29" s="55">
        <f>+E29*D29</f>
        <v>471000</v>
      </c>
      <c r="H29" s="30"/>
    </row>
    <row r="30" spans="1:11" s="31" customFormat="1" ht="18.350000000000001">
      <c r="A30" s="24" t="s">
        <v>503</v>
      </c>
      <c r="B30" s="25" t="s">
        <v>42</v>
      </c>
      <c r="C30" s="26" t="s">
        <v>2</v>
      </c>
      <c r="D30" s="27">
        <v>650</v>
      </c>
      <c r="E30" s="27">
        <v>140</v>
      </c>
      <c r="F30" s="26"/>
      <c r="G30" s="55">
        <f t="shared" ref="G30:G39" si="1">+E30*D30</f>
        <v>91000</v>
      </c>
      <c r="H30" s="30"/>
      <c r="I30" s="57"/>
      <c r="K30" s="31">
        <f>+K25+K27</f>
        <v>80200</v>
      </c>
    </row>
    <row r="31" spans="1:11">
      <c r="A31" s="24" t="s">
        <v>504</v>
      </c>
      <c r="B31" s="43" t="s">
        <v>43</v>
      </c>
      <c r="C31" s="58"/>
      <c r="D31" s="59"/>
      <c r="E31" s="27"/>
      <c r="F31" s="44"/>
      <c r="G31" s="60"/>
      <c r="H31" s="10"/>
    </row>
    <row r="32" spans="1:11">
      <c r="A32" s="61" t="s">
        <v>550</v>
      </c>
      <c r="B32" s="43" t="s">
        <v>44</v>
      </c>
      <c r="C32" s="44" t="s">
        <v>4</v>
      </c>
      <c r="D32" s="27">
        <v>2100</v>
      </c>
      <c r="E32" s="27">
        <v>380</v>
      </c>
      <c r="F32" s="44"/>
      <c r="G32" s="60">
        <f t="shared" si="1"/>
        <v>798000</v>
      </c>
      <c r="H32" s="48">
        <f>+D32+D33+D34+D35+D36</f>
        <v>9750</v>
      </c>
    </row>
    <row r="33" spans="1:13">
      <c r="A33" s="61" t="s">
        <v>551</v>
      </c>
      <c r="B33" s="43" t="s">
        <v>45</v>
      </c>
      <c r="C33" s="44" t="s">
        <v>4</v>
      </c>
      <c r="D33" s="27">
        <v>4700</v>
      </c>
      <c r="E33" s="27">
        <v>480</v>
      </c>
      <c r="F33" s="44"/>
      <c r="G33" s="60">
        <f t="shared" si="1"/>
        <v>2256000</v>
      </c>
      <c r="H33" s="10"/>
      <c r="J33" s="11">
        <f>+D18*0.25</f>
        <v>19750</v>
      </c>
    </row>
    <row r="34" spans="1:13">
      <c r="A34" s="61" t="s">
        <v>552</v>
      </c>
      <c r="B34" s="43" t="s">
        <v>46</v>
      </c>
      <c r="C34" s="44" t="s">
        <v>4</v>
      </c>
      <c r="D34" s="27">
        <v>1150</v>
      </c>
      <c r="E34" s="27">
        <v>600</v>
      </c>
      <c r="F34" s="44"/>
      <c r="G34" s="60">
        <f t="shared" si="1"/>
        <v>690000</v>
      </c>
      <c r="H34" s="62"/>
    </row>
    <row r="35" spans="1:13">
      <c r="A35" s="61" t="s">
        <v>553</v>
      </c>
      <c r="B35" s="43" t="s">
        <v>47</v>
      </c>
      <c r="C35" s="44" t="s">
        <v>4</v>
      </c>
      <c r="D35" s="27">
        <v>1500</v>
      </c>
      <c r="E35" s="27">
        <v>800</v>
      </c>
      <c r="F35" s="44"/>
      <c r="G35" s="60">
        <f t="shared" si="1"/>
        <v>1200000</v>
      </c>
      <c r="H35" s="10"/>
      <c r="M35" s="11">
        <f>+J33+J36</f>
        <v>36750</v>
      </c>
    </row>
    <row r="36" spans="1:13">
      <c r="A36" s="61" t="s">
        <v>554</v>
      </c>
      <c r="B36" s="43" t="s">
        <v>48</v>
      </c>
      <c r="C36" s="44" t="s">
        <v>4</v>
      </c>
      <c r="D36" s="27">
        <v>300</v>
      </c>
      <c r="E36" s="27">
        <v>1800</v>
      </c>
      <c r="F36" s="44"/>
      <c r="G36" s="60">
        <f t="shared" si="1"/>
        <v>540000</v>
      </c>
      <c r="H36" s="10"/>
      <c r="J36" s="11">
        <f>+D19*0.2</f>
        <v>17000</v>
      </c>
    </row>
    <row r="37" spans="1:13">
      <c r="A37" s="61" t="s">
        <v>555</v>
      </c>
      <c r="B37" s="43" t="s">
        <v>49</v>
      </c>
      <c r="C37" s="44" t="s">
        <v>4</v>
      </c>
      <c r="D37" s="27">
        <v>100</v>
      </c>
      <c r="E37" s="27">
        <v>2000</v>
      </c>
      <c r="F37" s="44"/>
      <c r="G37" s="60">
        <f t="shared" si="1"/>
        <v>200000</v>
      </c>
      <c r="H37" s="10"/>
    </row>
    <row r="38" spans="1:13">
      <c r="A38" s="61" t="s">
        <v>556</v>
      </c>
      <c r="B38" s="43" t="s">
        <v>50</v>
      </c>
      <c r="C38" s="44" t="s">
        <v>4</v>
      </c>
      <c r="D38" s="27">
        <v>60</v>
      </c>
      <c r="E38" s="27">
        <v>2500</v>
      </c>
      <c r="F38" s="44"/>
      <c r="G38" s="60">
        <f t="shared" si="1"/>
        <v>150000</v>
      </c>
      <c r="H38" s="10"/>
    </row>
    <row r="39" spans="1:13" ht="21.75" customHeight="1">
      <c r="A39" s="63" t="s">
        <v>505</v>
      </c>
      <c r="B39" s="43" t="s">
        <v>51</v>
      </c>
      <c r="C39" s="44" t="s">
        <v>1</v>
      </c>
      <c r="D39" s="64">
        <v>300</v>
      </c>
      <c r="E39" s="27">
        <v>4500</v>
      </c>
      <c r="F39" s="44"/>
      <c r="G39" s="60">
        <f t="shared" si="1"/>
        <v>1350000</v>
      </c>
      <c r="H39" s="10">
        <f>+H32*3.5</f>
        <v>34125</v>
      </c>
      <c r="I39" s="65"/>
    </row>
    <row r="40" spans="1:13" s="31" customFormat="1">
      <c r="A40" s="63" t="s">
        <v>506</v>
      </c>
      <c r="B40" s="25" t="s">
        <v>52</v>
      </c>
      <c r="C40" s="26" t="s">
        <v>1</v>
      </c>
      <c r="D40" s="64">
        <v>70</v>
      </c>
      <c r="E40" s="27">
        <v>2500</v>
      </c>
      <c r="F40" s="26"/>
      <c r="G40" s="55">
        <f>+E40*D40</f>
        <v>175000</v>
      </c>
      <c r="H40" s="56"/>
    </row>
    <row r="41" spans="1:13" s="31" customFormat="1">
      <c r="A41" s="63" t="s">
        <v>507</v>
      </c>
      <c r="B41" s="25" t="s">
        <v>53</v>
      </c>
      <c r="C41" s="26" t="s">
        <v>1</v>
      </c>
      <c r="D41" s="64">
        <v>50</v>
      </c>
      <c r="E41" s="27">
        <v>2000</v>
      </c>
      <c r="F41" s="26"/>
      <c r="G41" s="55">
        <f>+E41*D41</f>
        <v>100000</v>
      </c>
      <c r="H41" s="30"/>
    </row>
    <row r="42" spans="1:13" s="31" customFormat="1" ht="32.6">
      <c r="A42" s="63" t="s">
        <v>508</v>
      </c>
      <c r="B42" s="25" t="s">
        <v>54</v>
      </c>
      <c r="C42" s="26" t="s">
        <v>1</v>
      </c>
      <c r="D42" s="64">
        <v>100</v>
      </c>
      <c r="E42" s="27">
        <v>3000</v>
      </c>
      <c r="F42" s="26"/>
      <c r="G42" s="55">
        <f>+E42*D42</f>
        <v>300000</v>
      </c>
      <c r="H42" s="30"/>
    </row>
    <row r="43" spans="1:13" ht="19.55" customHeight="1">
      <c r="A43" s="63" t="s">
        <v>509</v>
      </c>
      <c r="B43" s="43" t="s">
        <v>55</v>
      </c>
      <c r="C43" s="44"/>
      <c r="D43" s="64"/>
      <c r="E43" s="27"/>
      <c r="F43" s="44"/>
      <c r="G43" s="60"/>
      <c r="H43" s="10"/>
    </row>
    <row r="44" spans="1:13" s="31" customFormat="1" ht="19.55" customHeight="1">
      <c r="A44" s="66" t="s">
        <v>557</v>
      </c>
      <c r="B44" s="25" t="s">
        <v>56</v>
      </c>
      <c r="C44" s="26" t="s">
        <v>1</v>
      </c>
      <c r="D44" s="64">
        <v>145</v>
      </c>
      <c r="E44" s="27">
        <v>2400</v>
      </c>
      <c r="F44" s="26"/>
      <c r="G44" s="55">
        <f t="shared" ref="G44:G50" si="2">+E44*D44</f>
        <v>348000</v>
      </c>
      <c r="H44" s="30"/>
    </row>
    <row r="45" spans="1:13" s="31" customFormat="1" ht="19.55" customHeight="1">
      <c r="A45" s="66" t="s">
        <v>558</v>
      </c>
      <c r="B45" s="25" t="s">
        <v>57</v>
      </c>
      <c r="C45" s="26" t="s">
        <v>1</v>
      </c>
      <c r="D45" s="64">
        <v>190</v>
      </c>
      <c r="E45" s="27">
        <v>2400</v>
      </c>
      <c r="F45" s="26"/>
      <c r="G45" s="55">
        <f t="shared" si="2"/>
        <v>456000</v>
      </c>
      <c r="H45" s="30"/>
    </row>
    <row r="46" spans="1:13" ht="32.950000000000003" customHeight="1">
      <c r="A46" s="66" t="s">
        <v>559</v>
      </c>
      <c r="B46" s="43" t="s">
        <v>58</v>
      </c>
      <c r="C46" s="44" t="s">
        <v>1</v>
      </c>
      <c r="D46" s="64">
        <v>160</v>
      </c>
      <c r="E46" s="27">
        <v>1500</v>
      </c>
      <c r="F46" s="44"/>
      <c r="G46" s="60">
        <f t="shared" si="2"/>
        <v>240000</v>
      </c>
      <c r="H46" s="10"/>
    </row>
    <row r="47" spans="1:13" ht="23.3" customHeight="1">
      <c r="A47" s="66" t="s">
        <v>510</v>
      </c>
      <c r="B47" s="43" t="s">
        <v>59</v>
      </c>
      <c r="C47" s="44" t="s">
        <v>4</v>
      </c>
      <c r="D47" s="64">
        <v>1200</v>
      </c>
      <c r="E47" s="27">
        <v>1800</v>
      </c>
      <c r="F47" s="44"/>
      <c r="G47" s="60">
        <f t="shared" si="2"/>
        <v>2160000</v>
      </c>
      <c r="H47" s="10"/>
    </row>
    <row r="48" spans="1:13" ht="19.55" customHeight="1">
      <c r="A48" s="66" t="s">
        <v>511</v>
      </c>
      <c r="B48" s="43" t="s">
        <v>60</v>
      </c>
      <c r="C48" s="44" t="s">
        <v>14</v>
      </c>
      <c r="D48" s="64">
        <v>1</v>
      </c>
      <c r="E48" s="27">
        <v>600000</v>
      </c>
      <c r="F48" s="44"/>
      <c r="G48" s="60">
        <f t="shared" si="2"/>
        <v>600000</v>
      </c>
      <c r="H48" s="10"/>
    </row>
    <row r="49" spans="1:9" ht="19.55" customHeight="1">
      <c r="A49" s="66" t="s">
        <v>512</v>
      </c>
      <c r="B49" s="43" t="s">
        <v>61</v>
      </c>
      <c r="C49" s="44" t="s">
        <v>14</v>
      </c>
      <c r="D49" s="64">
        <v>1</v>
      </c>
      <c r="E49" s="27">
        <v>1200000</v>
      </c>
      <c r="F49" s="44"/>
      <c r="G49" s="60">
        <f t="shared" si="2"/>
        <v>1200000</v>
      </c>
      <c r="H49" s="10"/>
    </row>
    <row r="50" spans="1:9" ht="19.55" customHeight="1">
      <c r="A50" s="66" t="s">
        <v>513</v>
      </c>
      <c r="B50" s="43" t="s">
        <v>62</v>
      </c>
      <c r="C50" s="44" t="s">
        <v>14</v>
      </c>
      <c r="D50" s="64">
        <v>4</v>
      </c>
      <c r="E50" s="27">
        <v>25000</v>
      </c>
      <c r="F50" s="44"/>
      <c r="G50" s="60">
        <f t="shared" si="2"/>
        <v>100000</v>
      </c>
      <c r="H50" s="10"/>
    </row>
    <row r="51" spans="1:9" ht="18" customHeight="1">
      <c r="A51" s="32"/>
      <c r="B51" s="33" t="s">
        <v>63</v>
      </c>
      <c r="C51" s="34"/>
      <c r="D51" s="35"/>
      <c r="E51" s="36"/>
      <c r="F51" s="37"/>
      <c r="G51" s="38">
        <f>SUM(G27:G50)</f>
        <v>14753000</v>
      </c>
      <c r="H51" s="10"/>
      <c r="I51" s="39"/>
    </row>
    <row r="52" spans="1:9" ht="18.7" customHeight="1">
      <c r="A52" s="67"/>
      <c r="B52" s="41" t="s">
        <v>64</v>
      </c>
      <c r="C52" s="42"/>
      <c r="D52" s="68"/>
      <c r="E52" s="53"/>
      <c r="F52" s="42"/>
      <c r="G52" s="54"/>
      <c r="H52" s="10"/>
    </row>
    <row r="53" spans="1:9" ht="18.7" customHeight="1">
      <c r="A53" s="171"/>
      <c r="B53" s="25" t="s">
        <v>540</v>
      </c>
      <c r="C53" s="172"/>
      <c r="D53" s="173"/>
      <c r="E53" s="174"/>
      <c r="F53" s="172"/>
      <c r="G53" s="175"/>
      <c r="H53" s="10"/>
    </row>
    <row r="54" spans="1:9" s="31" customFormat="1" ht="32.6">
      <c r="A54" s="66" t="s">
        <v>514</v>
      </c>
      <c r="B54" s="25" t="s">
        <v>65</v>
      </c>
      <c r="C54" s="26" t="s">
        <v>105</v>
      </c>
      <c r="D54" s="27">
        <v>3600</v>
      </c>
      <c r="E54" s="27">
        <v>40</v>
      </c>
      <c r="F54" s="69"/>
      <c r="G54" s="55">
        <f>+E54*D54</f>
        <v>144000</v>
      </c>
      <c r="H54" s="30"/>
    </row>
    <row r="55" spans="1:9" s="31" customFormat="1" ht="23.3" customHeight="1">
      <c r="A55" s="66" t="s">
        <v>515</v>
      </c>
      <c r="B55" s="25" t="s">
        <v>66</v>
      </c>
      <c r="C55" s="26" t="s">
        <v>105</v>
      </c>
      <c r="D55" s="27">
        <v>360</v>
      </c>
      <c r="E55" s="27">
        <v>140</v>
      </c>
      <c r="F55" s="69"/>
      <c r="G55" s="55">
        <f>+E55*D55</f>
        <v>50400</v>
      </c>
      <c r="H55" s="30"/>
    </row>
    <row r="56" spans="1:9" s="31" customFormat="1" ht="23.3" customHeight="1">
      <c r="A56" s="66" t="s">
        <v>516</v>
      </c>
      <c r="B56" s="25" t="s">
        <v>67</v>
      </c>
      <c r="C56" s="26" t="s">
        <v>105</v>
      </c>
      <c r="D56" s="27">
        <v>2400</v>
      </c>
      <c r="E56" s="27">
        <v>60</v>
      </c>
      <c r="F56" s="69"/>
      <c r="G56" s="55">
        <f>+E56*D56</f>
        <v>144000</v>
      </c>
      <c r="H56" s="30"/>
    </row>
    <row r="57" spans="1:9" s="31" customFormat="1" ht="23.3" customHeight="1">
      <c r="A57" s="66" t="s">
        <v>517</v>
      </c>
      <c r="B57" s="25" t="s">
        <v>68</v>
      </c>
      <c r="C57" s="26" t="s">
        <v>105</v>
      </c>
      <c r="D57" s="27">
        <v>1000</v>
      </c>
      <c r="E57" s="27">
        <v>30</v>
      </c>
      <c r="F57" s="69"/>
      <c r="G57" s="55">
        <f>+E57*D57</f>
        <v>30000</v>
      </c>
      <c r="H57" s="30"/>
    </row>
    <row r="58" spans="1:9" s="31" customFormat="1" ht="23.3" customHeight="1">
      <c r="A58" s="66"/>
      <c r="B58" s="25" t="s">
        <v>539</v>
      </c>
      <c r="C58" s="26"/>
      <c r="D58" s="27"/>
      <c r="E58" s="27"/>
      <c r="F58" s="69"/>
      <c r="G58" s="55"/>
      <c r="H58" s="30"/>
    </row>
    <row r="59" spans="1:9" ht="62.35" customHeight="1">
      <c r="A59" s="66" t="s">
        <v>518</v>
      </c>
      <c r="B59" s="43" t="s">
        <v>69</v>
      </c>
      <c r="C59" s="70"/>
      <c r="D59" s="71"/>
      <c r="E59" s="27"/>
      <c r="F59" s="72"/>
      <c r="G59" s="60"/>
      <c r="H59" s="48"/>
    </row>
    <row r="60" spans="1:9">
      <c r="A60" s="61" t="s">
        <v>560</v>
      </c>
      <c r="B60" s="43" t="s">
        <v>70</v>
      </c>
      <c r="C60" s="44" t="s">
        <v>4</v>
      </c>
      <c r="D60" s="27">
        <v>300</v>
      </c>
      <c r="E60" s="27">
        <v>140</v>
      </c>
      <c r="F60" s="73"/>
      <c r="G60" s="60">
        <f>+E60*D60</f>
        <v>42000</v>
      </c>
      <c r="H60" s="10"/>
    </row>
    <row r="61" spans="1:9">
      <c r="A61" s="61" t="s">
        <v>561</v>
      </c>
      <c r="B61" s="43" t="s">
        <v>71</v>
      </c>
      <c r="C61" s="44" t="s">
        <v>4</v>
      </c>
      <c r="D61" s="27">
        <v>2400</v>
      </c>
      <c r="E61" s="27">
        <v>100</v>
      </c>
      <c r="F61" s="73"/>
      <c r="G61" s="60">
        <f>+E61*D61</f>
        <v>240000</v>
      </c>
      <c r="H61" s="10"/>
    </row>
    <row r="62" spans="1:9">
      <c r="A62" s="61" t="s">
        <v>562</v>
      </c>
      <c r="B62" s="43" t="s">
        <v>72</v>
      </c>
      <c r="C62" s="44" t="s">
        <v>4</v>
      </c>
      <c r="D62" s="27">
        <v>300</v>
      </c>
      <c r="E62" s="27">
        <v>85</v>
      </c>
      <c r="F62" s="73"/>
      <c r="G62" s="60">
        <f>+E62*D62</f>
        <v>25500</v>
      </c>
      <c r="H62" s="10"/>
    </row>
    <row r="63" spans="1:9">
      <c r="A63" s="61"/>
      <c r="B63" s="25" t="s">
        <v>541</v>
      </c>
      <c r="C63" s="44"/>
      <c r="D63" s="27"/>
      <c r="E63" s="27"/>
      <c r="F63" s="73"/>
      <c r="G63" s="60"/>
      <c r="H63" s="10"/>
    </row>
    <row r="64" spans="1:9">
      <c r="A64" s="63" t="s">
        <v>519</v>
      </c>
      <c r="B64" s="43" t="s">
        <v>73</v>
      </c>
      <c r="C64" s="44"/>
      <c r="D64" s="64"/>
      <c r="E64" s="27"/>
      <c r="F64" s="73"/>
      <c r="G64" s="60"/>
      <c r="H64" s="10"/>
    </row>
    <row r="65" spans="1:8">
      <c r="A65" s="61" t="s">
        <v>520</v>
      </c>
      <c r="B65" s="43" t="s">
        <v>74</v>
      </c>
      <c r="C65" s="44" t="s">
        <v>1</v>
      </c>
      <c r="D65" s="64">
        <v>2</v>
      </c>
      <c r="E65" s="27">
        <v>2700</v>
      </c>
      <c r="F65" s="73"/>
      <c r="G65" s="60">
        <f>+E65*D65</f>
        <v>5400</v>
      </c>
      <c r="H65" s="10"/>
    </row>
    <row r="66" spans="1:8">
      <c r="A66" s="61" t="s">
        <v>521</v>
      </c>
      <c r="B66" s="43" t="s">
        <v>75</v>
      </c>
      <c r="C66" s="44" t="s">
        <v>1</v>
      </c>
      <c r="D66" s="64">
        <v>15</v>
      </c>
      <c r="E66" s="27">
        <v>2300</v>
      </c>
      <c r="F66" s="73"/>
      <c r="G66" s="60">
        <f>+E66*D66</f>
        <v>34500</v>
      </c>
      <c r="H66" s="10"/>
    </row>
    <row r="67" spans="1:8">
      <c r="A67" s="61" t="s">
        <v>522</v>
      </c>
      <c r="B67" s="43" t="s">
        <v>76</v>
      </c>
      <c r="C67" s="44" t="s">
        <v>1</v>
      </c>
      <c r="D67" s="64">
        <v>6</v>
      </c>
      <c r="E67" s="27">
        <v>2000</v>
      </c>
      <c r="F67" s="73"/>
      <c r="G67" s="60">
        <f>+E67*D67</f>
        <v>12000</v>
      </c>
      <c r="H67" s="10"/>
    </row>
    <row r="68" spans="1:8">
      <c r="A68" s="63" t="s">
        <v>523</v>
      </c>
      <c r="B68" s="43" t="s">
        <v>77</v>
      </c>
      <c r="C68" s="44"/>
      <c r="D68" s="64"/>
      <c r="E68" s="27"/>
      <c r="F68" s="73"/>
      <c r="G68" s="60"/>
      <c r="H68" s="10"/>
    </row>
    <row r="69" spans="1:8">
      <c r="A69" s="61" t="s">
        <v>524</v>
      </c>
      <c r="B69" s="43" t="s">
        <v>74</v>
      </c>
      <c r="C69" s="44" t="s">
        <v>1</v>
      </c>
      <c r="D69" s="64">
        <v>2</v>
      </c>
      <c r="E69" s="27">
        <v>2000</v>
      </c>
      <c r="F69" s="73"/>
      <c r="G69" s="60">
        <f t="shared" ref="G69:G78" si="3">+E69*D69</f>
        <v>4000</v>
      </c>
      <c r="H69" s="10"/>
    </row>
    <row r="70" spans="1:8">
      <c r="A70" s="61" t="s">
        <v>525</v>
      </c>
      <c r="B70" s="43" t="s">
        <v>75</v>
      </c>
      <c r="C70" s="44" t="s">
        <v>1</v>
      </c>
      <c r="D70" s="64">
        <v>15</v>
      </c>
      <c r="E70" s="27">
        <v>1700</v>
      </c>
      <c r="F70" s="73"/>
      <c r="G70" s="60">
        <f t="shared" si="3"/>
        <v>25500</v>
      </c>
      <c r="H70" s="10"/>
    </row>
    <row r="71" spans="1:8">
      <c r="A71" s="61" t="s">
        <v>526</v>
      </c>
      <c r="B71" s="43" t="s">
        <v>76</v>
      </c>
      <c r="C71" s="44" t="s">
        <v>1</v>
      </c>
      <c r="D71" s="64">
        <v>6</v>
      </c>
      <c r="E71" s="27">
        <v>1500</v>
      </c>
      <c r="F71" s="73"/>
      <c r="G71" s="60">
        <f t="shared" si="3"/>
        <v>9000</v>
      </c>
      <c r="H71" s="10"/>
    </row>
    <row r="72" spans="1:8">
      <c r="A72" s="61"/>
      <c r="B72" s="25" t="s">
        <v>542</v>
      </c>
      <c r="C72" s="44"/>
      <c r="D72" s="64"/>
      <c r="E72" s="27"/>
      <c r="F72" s="73"/>
      <c r="G72" s="60"/>
      <c r="H72" s="10"/>
    </row>
    <row r="73" spans="1:8" s="31" customFormat="1" ht="32.6">
      <c r="A73" s="63" t="s">
        <v>527</v>
      </c>
      <c r="B73" s="25" t="s">
        <v>78</v>
      </c>
      <c r="C73" s="26" t="s">
        <v>4</v>
      </c>
      <c r="D73" s="27">
        <v>100</v>
      </c>
      <c r="E73" s="27">
        <v>300</v>
      </c>
      <c r="F73" s="69"/>
      <c r="G73" s="55">
        <f t="shared" si="3"/>
        <v>30000</v>
      </c>
      <c r="H73" s="30"/>
    </row>
    <row r="74" spans="1:8" s="31" customFormat="1" ht="17.350000000000001" customHeight="1">
      <c r="A74" s="63" t="s">
        <v>528</v>
      </c>
      <c r="B74" s="25" t="s">
        <v>79</v>
      </c>
      <c r="C74" s="26" t="s">
        <v>1</v>
      </c>
      <c r="D74" s="64">
        <v>25</v>
      </c>
      <c r="E74" s="27">
        <v>2500</v>
      </c>
      <c r="F74" s="69"/>
      <c r="G74" s="55">
        <f t="shared" si="3"/>
        <v>62500</v>
      </c>
      <c r="H74" s="30"/>
    </row>
    <row r="75" spans="1:8" s="31" customFormat="1" ht="17.350000000000001" customHeight="1">
      <c r="A75" s="63" t="s">
        <v>529</v>
      </c>
      <c r="B75" s="25" t="s">
        <v>80</v>
      </c>
      <c r="C75" s="26" t="s">
        <v>1</v>
      </c>
      <c r="D75" s="64">
        <v>2</v>
      </c>
      <c r="E75" s="27">
        <v>20000</v>
      </c>
      <c r="F75" s="69"/>
      <c r="G75" s="55">
        <f t="shared" si="3"/>
        <v>40000</v>
      </c>
      <c r="H75" s="30"/>
    </row>
    <row r="76" spans="1:8" s="31" customFormat="1" ht="17.350000000000001" customHeight="1">
      <c r="A76" s="63"/>
      <c r="B76" s="25" t="s">
        <v>543</v>
      </c>
      <c r="C76" s="26"/>
      <c r="D76" s="64"/>
      <c r="E76" s="27"/>
      <c r="F76" s="69"/>
      <c r="G76" s="55"/>
      <c r="H76" s="30"/>
    </row>
    <row r="77" spans="1:8" ht="18.7" customHeight="1">
      <c r="A77" s="63" t="s">
        <v>530</v>
      </c>
      <c r="B77" s="74" t="s">
        <v>81</v>
      </c>
      <c r="C77" s="26" t="s">
        <v>1</v>
      </c>
      <c r="D77" s="64">
        <v>4</v>
      </c>
      <c r="E77" s="27">
        <v>3000</v>
      </c>
      <c r="F77" s="58"/>
      <c r="G77" s="55">
        <f t="shared" si="3"/>
        <v>12000</v>
      </c>
      <c r="H77" s="10"/>
    </row>
    <row r="78" spans="1:8" ht="18.7" customHeight="1">
      <c r="A78" s="63" t="s">
        <v>531</v>
      </c>
      <c r="B78" s="74" t="s">
        <v>82</v>
      </c>
      <c r="C78" s="26" t="s">
        <v>1</v>
      </c>
      <c r="D78" s="64">
        <v>4</v>
      </c>
      <c r="E78" s="27">
        <v>3000</v>
      </c>
      <c r="F78" s="58"/>
      <c r="G78" s="55">
        <f t="shared" si="3"/>
        <v>12000</v>
      </c>
      <c r="H78" s="10"/>
    </row>
    <row r="79" spans="1:8">
      <c r="A79" s="63" t="s">
        <v>532</v>
      </c>
      <c r="B79" s="74" t="s">
        <v>83</v>
      </c>
      <c r="C79" s="44"/>
      <c r="D79" s="75"/>
      <c r="E79" s="27"/>
      <c r="F79" s="58"/>
      <c r="G79" s="55"/>
      <c r="H79" s="10"/>
    </row>
    <row r="80" spans="1:8">
      <c r="A80" s="61" t="s">
        <v>563</v>
      </c>
      <c r="B80" s="43" t="s">
        <v>84</v>
      </c>
      <c r="C80" s="44" t="s">
        <v>1</v>
      </c>
      <c r="D80" s="64">
        <v>2</v>
      </c>
      <c r="E80" s="27">
        <v>6000</v>
      </c>
      <c r="F80" s="73"/>
      <c r="G80" s="60">
        <f t="shared" ref="G80:G86" si="4">+E80*D80</f>
        <v>12000</v>
      </c>
      <c r="H80" s="10"/>
    </row>
    <row r="81" spans="1:9">
      <c r="A81" s="61" t="s">
        <v>564</v>
      </c>
      <c r="B81" s="43" t="s">
        <v>85</v>
      </c>
      <c r="C81" s="44" t="s">
        <v>1</v>
      </c>
      <c r="D81" s="64">
        <v>15</v>
      </c>
      <c r="E81" s="27">
        <v>4000</v>
      </c>
      <c r="F81" s="73"/>
      <c r="G81" s="60">
        <f t="shared" si="4"/>
        <v>60000</v>
      </c>
      <c r="H81" s="10"/>
    </row>
    <row r="82" spans="1:9">
      <c r="A82" s="61" t="s">
        <v>565</v>
      </c>
      <c r="B82" s="43" t="s">
        <v>86</v>
      </c>
      <c r="C82" s="44" t="s">
        <v>1</v>
      </c>
      <c r="D82" s="64">
        <v>6</v>
      </c>
      <c r="E82" s="27">
        <v>3000</v>
      </c>
      <c r="F82" s="73"/>
      <c r="G82" s="60">
        <f t="shared" si="4"/>
        <v>18000</v>
      </c>
      <c r="H82" s="10"/>
    </row>
    <row r="83" spans="1:9" s="31" customFormat="1" ht="31.6" customHeight="1">
      <c r="A83" s="63" t="s">
        <v>533</v>
      </c>
      <c r="B83" s="25" t="s">
        <v>87</v>
      </c>
      <c r="C83" s="26" t="s">
        <v>1</v>
      </c>
      <c r="D83" s="64">
        <v>15</v>
      </c>
      <c r="E83" s="27">
        <v>11000</v>
      </c>
      <c r="F83" s="69"/>
      <c r="G83" s="55">
        <f t="shared" si="4"/>
        <v>165000</v>
      </c>
      <c r="H83" s="30"/>
    </row>
    <row r="84" spans="1:9" ht="36.700000000000003" customHeight="1">
      <c r="A84" s="63" t="s">
        <v>534</v>
      </c>
      <c r="B84" s="43" t="s">
        <v>88</v>
      </c>
      <c r="C84" s="44" t="s">
        <v>1</v>
      </c>
      <c r="D84" s="64">
        <v>12</v>
      </c>
      <c r="E84" s="27">
        <v>25000</v>
      </c>
      <c r="F84" s="73"/>
      <c r="G84" s="60">
        <f t="shared" si="4"/>
        <v>300000</v>
      </c>
      <c r="H84" s="10"/>
    </row>
    <row r="85" spans="1:9" ht="18.7" customHeight="1">
      <c r="A85" s="63" t="s">
        <v>535</v>
      </c>
      <c r="B85" s="43" t="s">
        <v>89</v>
      </c>
      <c r="C85" s="44" t="s">
        <v>14</v>
      </c>
      <c r="D85" s="64">
        <v>1</v>
      </c>
      <c r="E85" s="27">
        <v>600000</v>
      </c>
      <c r="F85" s="44"/>
      <c r="G85" s="60">
        <f t="shared" si="4"/>
        <v>600000</v>
      </c>
      <c r="H85" s="10"/>
    </row>
    <row r="86" spans="1:9" ht="19.2" customHeight="1">
      <c r="A86" s="63" t="s">
        <v>536</v>
      </c>
      <c r="B86" s="43" t="s">
        <v>90</v>
      </c>
      <c r="C86" s="44" t="s">
        <v>14</v>
      </c>
      <c r="D86" s="64">
        <v>2</v>
      </c>
      <c r="E86" s="27">
        <v>25000</v>
      </c>
      <c r="F86" s="73"/>
      <c r="G86" s="60">
        <f t="shared" si="4"/>
        <v>50000</v>
      </c>
      <c r="H86" s="10"/>
    </row>
    <row r="87" spans="1:9" ht="20.25" customHeight="1">
      <c r="A87" s="32"/>
      <c r="B87" s="33" t="s">
        <v>91</v>
      </c>
      <c r="C87" s="34"/>
      <c r="D87" s="35"/>
      <c r="E87" s="36"/>
      <c r="F87" s="37"/>
      <c r="G87" s="38">
        <f>SUM(G54:G86)</f>
        <v>2127800</v>
      </c>
      <c r="H87" s="10"/>
      <c r="I87" s="39"/>
    </row>
    <row r="88" spans="1:9" ht="17.350000000000001" customHeight="1">
      <c r="A88" s="67"/>
      <c r="B88" s="176" t="s">
        <v>567</v>
      </c>
      <c r="C88" s="76"/>
      <c r="D88" s="77"/>
      <c r="E88" s="78"/>
      <c r="F88" s="76"/>
      <c r="G88" s="79"/>
      <c r="H88" s="10"/>
    </row>
    <row r="89" spans="1:9">
      <c r="A89" s="63" t="s">
        <v>537</v>
      </c>
      <c r="B89" s="80" t="s">
        <v>92</v>
      </c>
      <c r="C89" s="44"/>
      <c r="D89" s="64"/>
      <c r="E89" s="27"/>
      <c r="F89" s="73"/>
      <c r="G89" s="60"/>
      <c r="H89" s="10"/>
    </row>
    <row r="90" spans="1:9" ht="32.6">
      <c r="A90" s="61" t="s">
        <v>566</v>
      </c>
      <c r="B90" s="25" t="s">
        <v>93</v>
      </c>
      <c r="C90" s="44" t="s">
        <v>106</v>
      </c>
      <c r="D90" s="64">
        <v>200</v>
      </c>
      <c r="E90" s="27">
        <v>700</v>
      </c>
      <c r="F90" s="73"/>
      <c r="G90" s="60">
        <f t="shared" ref="G90" si="5">+E90*D90</f>
        <v>140000</v>
      </c>
      <c r="H90" s="10"/>
    </row>
    <row r="91" spans="1:9" ht="22.6" customHeight="1">
      <c r="A91" s="32"/>
      <c r="B91" s="33" t="s">
        <v>94</v>
      </c>
      <c r="C91" s="34"/>
      <c r="D91" s="35"/>
      <c r="E91" s="36"/>
      <c r="F91" s="37"/>
      <c r="G91" s="38">
        <f>SUM(G89:G90)</f>
        <v>140000</v>
      </c>
      <c r="H91" s="10"/>
      <c r="I91" s="39"/>
    </row>
    <row r="92" spans="1:9" ht="23.3" customHeight="1">
      <c r="A92" s="67"/>
      <c r="B92" s="177" t="s">
        <v>546</v>
      </c>
      <c r="C92" s="42"/>
      <c r="D92" s="68"/>
      <c r="E92" s="53"/>
      <c r="F92" s="42"/>
      <c r="G92" s="54"/>
      <c r="H92" s="10"/>
    </row>
    <row r="93" spans="1:9" ht="33.799999999999997" customHeight="1">
      <c r="A93" s="63" t="s">
        <v>538</v>
      </c>
      <c r="B93" s="21" t="s">
        <v>95</v>
      </c>
      <c r="C93" s="44"/>
      <c r="D93" s="64"/>
      <c r="E93" s="27"/>
      <c r="F93" s="72" t="str">
        <f t="shared" ref="F93" si="6">IF(E93="","",D93*E93)</f>
        <v/>
      </c>
      <c r="G93" s="60"/>
      <c r="H93" s="10"/>
    </row>
    <row r="94" spans="1:9" ht="23.3" customHeight="1">
      <c r="A94" s="61" t="s">
        <v>568</v>
      </c>
      <c r="B94" s="43" t="s">
        <v>96</v>
      </c>
      <c r="C94" s="44" t="s">
        <v>4</v>
      </c>
      <c r="D94" s="64">
        <v>800</v>
      </c>
      <c r="E94" s="27">
        <v>40</v>
      </c>
      <c r="F94" s="73"/>
      <c r="G94" s="60">
        <f>+E94*D94</f>
        <v>32000</v>
      </c>
      <c r="H94" s="10"/>
    </row>
    <row r="95" spans="1:9" ht="23.3" customHeight="1">
      <c r="A95" s="61" t="s">
        <v>569</v>
      </c>
      <c r="B95" s="43" t="s">
        <v>97</v>
      </c>
      <c r="C95" s="44" t="s">
        <v>4</v>
      </c>
      <c r="D95" s="64">
        <v>400</v>
      </c>
      <c r="E95" s="27">
        <v>45</v>
      </c>
      <c r="F95" s="73"/>
      <c r="G95" s="60">
        <f>+E95*D95</f>
        <v>18000</v>
      </c>
      <c r="H95" s="10"/>
    </row>
    <row r="96" spans="1:9" ht="23.3" customHeight="1">
      <c r="A96" s="61" t="s">
        <v>570</v>
      </c>
      <c r="B96" s="43" t="s">
        <v>98</v>
      </c>
      <c r="C96" s="44" t="s">
        <v>4</v>
      </c>
      <c r="D96" s="64">
        <v>60</v>
      </c>
      <c r="E96" s="27">
        <v>55</v>
      </c>
      <c r="F96" s="73"/>
      <c r="G96" s="60">
        <f t="shared" ref="G96:G100" si="7">+E96*D96</f>
        <v>3300</v>
      </c>
      <c r="H96" s="10"/>
    </row>
    <row r="97" spans="1:9" ht="23.3" customHeight="1">
      <c r="A97" s="61" t="s">
        <v>571</v>
      </c>
      <c r="B97" s="43" t="s">
        <v>99</v>
      </c>
      <c r="C97" s="44" t="s">
        <v>4</v>
      </c>
      <c r="D97" s="64">
        <v>40</v>
      </c>
      <c r="E97" s="27">
        <v>70</v>
      </c>
      <c r="F97" s="73"/>
      <c r="G97" s="60">
        <f t="shared" si="7"/>
        <v>2800</v>
      </c>
      <c r="H97" s="10"/>
    </row>
    <row r="98" spans="1:9" ht="23.3" customHeight="1">
      <c r="A98" s="61" t="s">
        <v>572</v>
      </c>
      <c r="B98" s="43" t="s">
        <v>100</v>
      </c>
      <c r="C98" s="44" t="s">
        <v>4</v>
      </c>
      <c r="D98" s="64">
        <v>25</v>
      </c>
      <c r="E98" s="27">
        <v>90</v>
      </c>
      <c r="F98" s="73"/>
      <c r="G98" s="60">
        <f t="shared" si="7"/>
        <v>2250</v>
      </c>
      <c r="H98" s="10"/>
    </row>
    <row r="99" spans="1:9" ht="23.3" customHeight="1">
      <c r="A99" s="61" t="s">
        <v>573</v>
      </c>
      <c r="B99" s="43" t="s">
        <v>101</v>
      </c>
      <c r="C99" s="44" t="s">
        <v>4</v>
      </c>
      <c r="D99" s="64">
        <v>15</v>
      </c>
      <c r="E99" s="27">
        <v>115</v>
      </c>
      <c r="F99" s="73"/>
      <c r="G99" s="60">
        <f t="shared" si="7"/>
        <v>1725</v>
      </c>
      <c r="H99" s="10"/>
    </row>
    <row r="100" spans="1:9" ht="36.700000000000003" customHeight="1">
      <c r="A100" s="63" t="s">
        <v>574</v>
      </c>
      <c r="B100" s="43" t="s">
        <v>102</v>
      </c>
      <c r="C100" s="44" t="s">
        <v>1</v>
      </c>
      <c r="D100" s="64">
        <v>12</v>
      </c>
      <c r="E100" s="27">
        <v>2000</v>
      </c>
      <c r="F100" s="73"/>
      <c r="G100" s="60">
        <f t="shared" si="7"/>
        <v>24000</v>
      </c>
      <c r="H100" s="10"/>
    </row>
    <row r="101" spans="1:9" ht="25.5" customHeight="1" thickBot="1">
      <c r="A101" s="32"/>
      <c r="B101" s="33" t="s">
        <v>103</v>
      </c>
      <c r="C101" s="34"/>
      <c r="D101" s="35"/>
      <c r="E101" s="36"/>
      <c r="F101" s="37"/>
      <c r="G101" s="38">
        <f>SUM(G94:G100)</f>
        <v>84075</v>
      </c>
      <c r="H101" s="10"/>
      <c r="I101" s="39"/>
    </row>
    <row r="102" spans="1:9" ht="25.5" customHeight="1" thickBot="1">
      <c r="A102" s="299" t="s">
        <v>544</v>
      </c>
      <c r="B102" s="300"/>
      <c r="C102" s="81"/>
      <c r="D102" s="82"/>
      <c r="E102" s="81"/>
      <c r="F102" s="83"/>
      <c r="G102" s="84">
        <f>+G101+G91+G87+G51+G25+G10</f>
        <v>66561075</v>
      </c>
      <c r="H102" s="10"/>
    </row>
  </sheetData>
  <mergeCells count="10">
    <mergeCell ref="A102:B102"/>
    <mergeCell ref="A3:G3"/>
    <mergeCell ref="A2:G2"/>
    <mergeCell ref="A1:G1"/>
    <mergeCell ref="A5:A6"/>
    <mergeCell ref="B5:B6"/>
    <mergeCell ref="C5:C6"/>
    <mergeCell ref="D5:D6"/>
    <mergeCell ref="E5:F5"/>
    <mergeCell ref="G5:G6"/>
  </mergeCells>
  <phoneticPr fontId="49" type="noConversion"/>
  <printOptions horizontalCentered="1"/>
  <pageMargins left="0.19685039370078741" right="0.19685039370078741" top="0.23622047244094491" bottom="0.39370078740157483" header="0.15748031496062992" footer="0.19685039370078741"/>
  <pageSetup paperSize="9" scale="80" firstPageNumber="368" fitToHeight="3" orientation="landscape" r:id="rId1"/>
  <headerFooter alignWithMargins="0">
    <oddFooter>&amp;C&amp;P</oddFooter>
  </headerFooter>
  <rowBreaks count="3" manualBreakCount="3">
    <brk id="30" max="6" man="1"/>
    <brk id="56" max="6" man="1"/>
    <brk id="8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7</vt:i4>
      </vt:variant>
    </vt:vector>
  </HeadingPairs>
  <TitlesOfParts>
    <vt:vector size="10" baseType="lpstr">
      <vt:lpstr>GSF FLUIDES </vt:lpstr>
      <vt:lpstr>8,2 Clim CSF 060923</vt:lpstr>
      <vt:lpstr>9,VRD</vt:lpstr>
      <vt:lpstr>'9,VRD'!_Toc144895834</vt:lpstr>
      <vt:lpstr>'8,2 Clim CSF 060923'!Impression_des_titres</vt:lpstr>
      <vt:lpstr>'9,VRD'!Impression_des_titres</vt:lpstr>
      <vt:lpstr>'GSF FLUIDES '!Impression_des_titres</vt:lpstr>
      <vt:lpstr>'8,2 Clim CSF 060923'!Zone_d_impression</vt:lpstr>
      <vt:lpstr>'9,VRD'!Zone_d_impression</vt:lpstr>
      <vt:lpstr>'GSF FLUIDES 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PYR</dc:creator>
  <cp:keywords/>
  <dc:description/>
  <cp:lastModifiedBy>BOUCHRA ZIANI</cp:lastModifiedBy>
  <cp:revision/>
  <cp:lastPrinted>2026-09-30T23:06:37Z</cp:lastPrinted>
  <dcterms:created xsi:type="dcterms:W3CDTF">2020-10-20T08:47:16Z</dcterms:created>
  <dcterms:modified xsi:type="dcterms:W3CDTF">2026-09-30T23:06:40Z</dcterms:modified>
  <cp:category/>
  <cp:contentStatus/>
</cp:coreProperties>
</file>