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15"/>
  </bookViews>
  <sheets>
    <sheet name="Metre" sheetId="1" r:id="rId1"/>
  </sheets>
  <definedNames>
    <definedName name="_xlnm.Print_Area" localSheetId="0">Metre!$A$1:$F$75</definedName>
  </definedNames>
  <calcPr calcId="152511"/>
</workbook>
</file>

<file path=xl/calcChain.xml><?xml version="1.0" encoding="utf-8"?>
<calcChain xmlns="http://schemas.openxmlformats.org/spreadsheetml/2006/main">
  <c r="D55" i="1" l="1"/>
  <c r="F37" i="1"/>
  <c r="F8" i="1"/>
  <c r="F9" i="1"/>
  <c r="I53" i="1"/>
  <c r="D17" i="1"/>
  <c r="D26" i="1"/>
  <c r="D25" i="1"/>
  <c r="I25" i="1"/>
  <c r="D12" i="1"/>
  <c r="D46" i="1"/>
  <c r="D45" i="1"/>
  <c r="D43" i="1"/>
  <c r="D42" i="1"/>
  <c r="D41" i="1"/>
  <c r="D40" i="1"/>
  <c r="D39" i="1"/>
  <c r="G25" i="1"/>
  <c r="D22" i="1"/>
  <c r="D18" i="1"/>
  <c r="F10" i="1" l="1"/>
  <c r="F27" i="1"/>
  <c r="F21" i="1"/>
  <c r="F52" i="1" l="1"/>
  <c r="F51" i="1"/>
  <c r="F61" i="1" l="1"/>
  <c r="F60" i="1"/>
  <c r="F59" i="1"/>
  <c r="F58" i="1"/>
  <c r="F56" i="1"/>
  <c r="F55" i="1"/>
  <c r="F54" i="1"/>
  <c r="F53" i="1"/>
  <c r="F49" i="1"/>
  <c r="F48" i="1"/>
  <c r="F46" i="1"/>
  <c r="F45" i="1"/>
  <c r="F44" i="1"/>
  <c r="F43" i="1"/>
  <c r="F42" i="1"/>
  <c r="F41" i="1"/>
  <c r="F40" i="1"/>
  <c r="F39" i="1"/>
  <c r="F36" i="1"/>
  <c r="F35" i="1"/>
  <c r="F34" i="1"/>
  <c r="F33" i="1"/>
  <c r="F32" i="1"/>
  <c r="F31" i="1"/>
  <c r="F30" i="1"/>
  <c r="F29" i="1"/>
  <c r="F28" i="1"/>
  <c r="F22" i="1"/>
  <c r="F26" i="1"/>
  <c r="F25" i="1"/>
  <c r="F24" i="1"/>
  <c r="F23" i="1"/>
  <c r="F20" i="1"/>
  <c r="F19" i="1"/>
  <c r="F18" i="1"/>
  <c r="F17" i="1"/>
  <c r="F16" i="1"/>
  <c r="F15" i="1"/>
  <c r="F13" i="1"/>
  <c r="F12" i="1"/>
  <c r="F7" i="1"/>
  <c r="F62" i="1" l="1"/>
  <c r="G51" i="1" l="1"/>
  <c r="G55" i="1"/>
  <c r="G53" i="1"/>
  <c r="G52" i="1"/>
  <c r="F63" i="1"/>
  <c r="F64" i="1" s="1"/>
  <c r="F70" i="1" l="1"/>
</calcChain>
</file>

<file path=xl/sharedStrings.xml><?xml version="1.0" encoding="utf-8"?>
<sst xmlns="http://schemas.openxmlformats.org/spreadsheetml/2006/main" count="120" uniqueCount="80">
  <si>
    <t>PRIX</t>
  </si>
  <si>
    <t>DESIGNATION DES PRESTATIONS</t>
  </si>
  <si>
    <t>U</t>
  </si>
  <si>
    <t>QUANTITE</t>
  </si>
  <si>
    <t>TOTAL</t>
  </si>
  <si>
    <t>F</t>
  </si>
  <si>
    <t>m³</t>
  </si>
  <si>
    <t>ml</t>
  </si>
  <si>
    <t>Lit de sable</t>
  </si>
  <si>
    <t>m²</t>
  </si>
  <si>
    <t>T</t>
  </si>
  <si>
    <t>PRIX UNITAIRE</t>
  </si>
  <si>
    <t>Gabions</t>
  </si>
  <si>
    <t>kg</t>
  </si>
  <si>
    <t>Acier haute adhérence (HA)</t>
  </si>
  <si>
    <t>Béton de classe B25</t>
  </si>
  <si>
    <t>Béton de classe B20</t>
  </si>
  <si>
    <t>Béton de classe B10</t>
  </si>
  <si>
    <t>Badigeonnage des parements enterrés</t>
  </si>
  <si>
    <t>Matériaux drainant pour drainage des ouvrages hydrauliques</t>
  </si>
  <si>
    <t>Géotextile densité 400g/m2</t>
  </si>
  <si>
    <t>Sous enrochements (classe 5kg-25kg)</t>
  </si>
  <si>
    <t>Enrochements pour protection (classe 500kg-100kg)</t>
  </si>
  <si>
    <t>Bordure Type I2 pour lots</t>
  </si>
  <si>
    <t>mI</t>
  </si>
  <si>
    <t>Déplacement des poteaux électriques (BT)</t>
  </si>
  <si>
    <t>Déplacement des poteaux électriques (MT)</t>
  </si>
  <si>
    <t>Déplacement des regards</t>
  </si>
  <si>
    <t>Abattage des arbres</t>
  </si>
  <si>
    <t>Travaux  d’élargissement et de renforcement de la RP 3325 du Pk 0+000 au Pk 11+500, Province de Benslimane,</t>
  </si>
  <si>
    <t>TOTAL EN DIRHAMS - T.T.C</t>
  </si>
  <si>
    <t>TVA 20%</t>
  </si>
  <si>
    <t>TOTAL EN DIRHAMS - H.T</t>
  </si>
  <si>
    <t xml:space="preserve">Démolition des ouvrages existants type Dalot (y compris les têtes) </t>
  </si>
  <si>
    <t xml:space="preserve">Démolition des ouvrages existants type Buse (y compris les têtes) </t>
  </si>
  <si>
    <t xml:space="preserve">Déblais pour fouilles </t>
  </si>
  <si>
    <t xml:space="preserve">Remblais pour fouilles </t>
  </si>
  <si>
    <t xml:space="preserve">Couche de fondation en GNF2 0/40 </t>
  </si>
  <si>
    <t xml:space="preserve">Couche de base en GNB 0/31.5 </t>
  </si>
  <si>
    <t>Matériaux sélectionnés pour accotements en MS type 2</t>
  </si>
  <si>
    <t>Béton B10 pour dallage d'lots</t>
  </si>
  <si>
    <t>Panneaux standards type 500 avec support et fondations</t>
  </si>
  <si>
    <t>Panneaux standards type 100 et 200 et 300 avec panonceaux,  supports et massifs de fondation</t>
  </si>
  <si>
    <t>Pré-marquage</t>
  </si>
  <si>
    <t>km</t>
  </si>
  <si>
    <t xml:space="preserve">MCR pour rétablissement des pistes </t>
  </si>
  <si>
    <t xml:space="preserve">Couche anti-contaminante AC </t>
  </si>
  <si>
    <t>Mise en place de signalisation globale temporaire</t>
  </si>
  <si>
    <t>FM</t>
  </si>
  <si>
    <t>Déblai</t>
  </si>
  <si>
    <t>Remblai</t>
  </si>
  <si>
    <t>A . INSTALLATION DE CHANTIER</t>
  </si>
  <si>
    <t>B . TRAVAUX DE TERRASSEMENT:</t>
  </si>
  <si>
    <t>Buse Ø 1000 135A</t>
  </si>
  <si>
    <t>Buse Ø 1600 135A</t>
  </si>
  <si>
    <t>Buse Ø 600 135 A</t>
  </si>
  <si>
    <t>Joint Water Stop</t>
  </si>
  <si>
    <t>Drain en PVC Ø 160</t>
  </si>
  <si>
    <t>Gros béton</t>
  </si>
  <si>
    <t xml:space="preserve">Installation du chantier </t>
  </si>
  <si>
    <t xml:space="preserve">Maintien des dispositifs de signalisation et leur remplacement </t>
  </si>
  <si>
    <t>D - CONSTRUCTION DE CHAUSSEE ET DES ACCOTEMENTS:</t>
  </si>
  <si>
    <t xml:space="preserve">Mise en œuvre d'imprégnation </t>
  </si>
  <si>
    <t xml:space="preserve">Liant pour imprégnation </t>
  </si>
  <si>
    <t>Revêtement superficiel bicouche</t>
  </si>
  <si>
    <t xml:space="preserve">Liant pour revêtement superficiel </t>
  </si>
  <si>
    <t>E - CARREFOURS :</t>
  </si>
  <si>
    <t>R</t>
  </si>
  <si>
    <t xml:space="preserve">Marquage en bande de 15 cm de large </t>
  </si>
  <si>
    <t>G - CONTRAINTES ET ENVIRONNEMENT</t>
  </si>
  <si>
    <t>C . OUVRAGES HYDRAULIQUES - ASSAINISSEMENT &amp; MUR DE PROTECTION</t>
  </si>
  <si>
    <t>Fossé bétonné type TR-0.5A</t>
  </si>
  <si>
    <t>F - SIGNALISATION</t>
  </si>
  <si>
    <t>Piquetage du tracé y compris carrefours</t>
  </si>
  <si>
    <t>Balises B12 (800×400)</t>
  </si>
  <si>
    <t xml:space="preserve">Bordereau des prix détail estimatif </t>
  </si>
  <si>
    <t>Marquage en bandes (Zébra)</t>
  </si>
  <si>
    <t xml:space="preserve">Arrêté le présent bordereau des prix - détail estimatif à la somme de (Total TTC en DH)  :  ………...............………………………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(en chiffres )
</t>
  </si>
  <si>
    <t>Fait à ……………………… le …………………</t>
  </si>
  <si>
    <t>(Signature et cachet du concurrent)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</si>
</sst>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-* #,##0.000\ _€_-;\-* #,##0.000\ _€_-;_-* &quot;-&quot;??\ _€_-;_-@_-"/>
    <numFmt numFmtId="166" formatCode="_-* #,##0.0000\ _€_-;\-* #,##0.0000\ _€_-;_-* &quot;-&quot;??\ _€_-;_-@_-"/>
    <numFmt numFmtId="167" formatCode="#,##0.00_ ;\-#,##0.00\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name val="Sitka Banner"/>
    </font>
    <font>
      <sz val="11"/>
      <color theme="1"/>
      <name val="Sitka Banne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b/>
      <sz val="12"/>
      <color theme="1"/>
      <name val="Sitka Banne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</cellStyleXfs>
  <cellXfs count="48">
    <xf numFmtId="0" fontId="0" fillId="0" borderId="0" xfId="0"/>
    <xf numFmtId="0" fontId="2" fillId="0" borderId="1" xfId="1" applyFont="1" applyFill="1" applyBorder="1" applyAlignment="1">
      <alignment vertical="top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wrapText="1"/>
    </xf>
    <xf numFmtId="164" fontId="7" fillId="0" borderId="1" xfId="3" applyFont="1" applyBorder="1" applyAlignment="1">
      <alignment horizontal="right" vertical="center"/>
    </xf>
    <xf numFmtId="4" fontId="7" fillId="0" borderId="1" xfId="0" applyNumberFormat="1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4" fontId="3" fillId="0" borderId="1" xfId="1" quotePrefix="1" applyNumberFormat="1" applyFont="1" applyBorder="1" applyAlignment="1">
      <alignment horizontal="center" vertical="center" wrapText="1"/>
    </xf>
    <xf numFmtId="164" fontId="7" fillId="0" borderId="0" xfId="3" applyFont="1" applyAlignment="1">
      <alignment horizontal="right" vertical="center"/>
    </xf>
    <xf numFmtId="0" fontId="7" fillId="0" borderId="0" xfId="0" applyFont="1" applyAlignment="1">
      <alignment horizontal="left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wrapText="1"/>
    </xf>
    <xf numFmtId="0" fontId="7" fillId="0" borderId="0" xfId="0" applyFont="1" applyFill="1"/>
    <xf numFmtId="2" fontId="7" fillId="0" borderId="0" xfId="0" applyNumberFormat="1" applyFont="1" applyFill="1"/>
    <xf numFmtId="164" fontId="7" fillId="0" borderId="0" xfId="3" applyFont="1"/>
    <xf numFmtId="165" fontId="7" fillId="0" borderId="0" xfId="0" applyNumberFormat="1" applyFont="1"/>
    <xf numFmtId="166" fontId="7" fillId="0" borderId="0" xfId="0" applyNumberFormat="1" applyFont="1"/>
    <xf numFmtId="164" fontId="7" fillId="0" borderId="1" xfId="3" applyFont="1" applyBorder="1" applyAlignment="1" applyProtection="1">
      <alignment horizontal="right" vertical="center"/>
      <protection locked="0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164" fontId="6" fillId="3" borderId="1" xfId="3" applyFont="1" applyFill="1" applyBorder="1" applyAlignment="1">
      <alignment horizontal="center" vertical="center" wrapText="1"/>
    </xf>
    <xf numFmtId="167" fontId="7" fillId="0" borderId="1" xfId="3" applyNumberFormat="1" applyFont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left" wrapText="1"/>
      <protection locked="0"/>
    </xf>
    <xf numFmtId="0" fontId="6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</cellXfs>
  <cellStyles count="4">
    <cellStyle name="Milliers" xfId="3" builtinId="3"/>
    <cellStyle name="Normal" xfId="0" builtinId="0"/>
    <cellStyle name="Normal 2 3" xfId="1"/>
    <cellStyle name="Normal_Estimation sommaire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0"/>
  <sheetViews>
    <sheetView tabSelected="1" view="pageBreakPreview" topLeftCell="A31" zoomScaleNormal="100" zoomScaleSheetLayoutView="100" workbookViewId="0">
      <selection activeCell="E10" sqref="E10"/>
    </sheetView>
  </sheetViews>
  <sheetFormatPr baseColWidth="10" defaultColWidth="9.140625" defaultRowHeight="15.75" x14ac:dyDescent="0.25"/>
  <cols>
    <col min="1" max="1" width="9.140625" style="19"/>
    <col min="2" max="2" width="49.7109375" style="20" customWidth="1"/>
    <col min="3" max="3" width="9.140625" style="21"/>
    <col min="4" max="4" width="17.140625" style="22" customWidth="1"/>
    <col min="5" max="5" width="12.7109375" style="13" bestFit="1" customWidth="1"/>
    <col min="6" max="6" width="17.85546875" style="9" bestFit="1" customWidth="1"/>
    <col min="7" max="7" width="17.5703125" style="9" customWidth="1"/>
    <col min="8" max="8" width="9.140625" style="9"/>
    <col min="9" max="9" width="12.7109375" style="9" customWidth="1"/>
    <col min="10" max="16384" width="9.140625" style="9"/>
  </cols>
  <sheetData>
    <row r="2" spans="1:6" ht="47.45" customHeight="1" x14ac:dyDescent="0.25">
      <c r="A2" s="44" t="s">
        <v>29</v>
      </c>
      <c r="B2" s="44"/>
      <c r="C2" s="44"/>
      <c r="D2" s="44"/>
      <c r="E2" s="44"/>
      <c r="F2" s="44"/>
    </row>
    <row r="3" spans="1:6" ht="21" customHeight="1" x14ac:dyDescent="0.25">
      <c r="A3" s="41" t="s">
        <v>75</v>
      </c>
      <c r="B3" s="41"/>
      <c r="C3" s="41"/>
      <c r="D3" s="41"/>
      <c r="E3" s="41"/>
      <c r="F3" s="41"/>
    </row>
    <row r="5" spans="1:6" ht="31.5" x14ac:dyDescent="0.25">
      <c r="A5" s="33" t="s">
        <v>0</v>
      </c>
      <c r="B5" s="33" t="s">
        <v>1</v>
      </c>
      <c r="C5" s="33" t="s">
        <v>2</v>
      </c>
      <c r="D5" s="34" t="s">
        <v>3</v>
      </c>
      <c r="E5" s="35" t="s">
        <v>11</v>
      </c>
      <c r="F5" s="33" t="s">
        <v>4</v>
      </c>
    </row>
    <row r="6" spans="1:6" s="14" customFormat="1" ht="22.15" customHeight="1" x14ac:dyDescent="0.25">
      <c r="A6" s="16"/>
      <c r="B6" s="38" t="s">
        <v>51</v>
      </c>
      <c r="C6" s="39"/>
      <c r="D6" s="39"/>
      <c r="E6" s="39"/>
      <c r="F6" s="40"/>
    </row>
    <row r="7" spans="1:6" s="10" customFormat="1" ht="19.149999999999999" customHeight="1" x14ac:dyDescent="0.25">
      <c r="A7" s="8">
        <v>1</v>
      </c>
      <c r="B7" s="15" t="s">
        <v>59</v>
      </c>
      <c r="C7" s="8" t="s">
        <v>5</v>
      </c>
      <c r="D7" s="17">
        <v>1</v>
      </c>
      <c r="E7" s="36"/>
      <c r="F7" s="5">
        <f>D7*E7</f>
        <v>0</v>
      </c>
    </row>
    <row r="8" spans="1:6" s="10" customFormat="1" ht="19.149999999999999" customHeight="1" x14ac:dyDescent="0.25">
      <c r="A8" s="8">
        <v>2</v>
      </c>
      <c r="B8" s="15" t="s">
        <v>47</v>
      </c>
      <c r="C8" s="8" t="s">
        <v>5</v>
      </c>
      <c r="D8" s="17">
        <v>1</v>
      </c>
      <c r="E8" s="36"/>
      <c r="F8" s="5">
        <f t="shared" ref="F8:F9" si="0">D8*E8</f>
        <v>0</v>
      </c>
    </row>
    <row r="9" spans="1:6" ht="31.5" x14ac:dyDescent="0.25">
      <c r="A9" s="8">
        <v>3</v>
      </c>
      <c r="B9" s="7" t="s">
        <v>60</v>
      </c>
      <c r="C9" s="8" t="s">
        <v>48</v>
      </c>
      <c r="D9" s="17">
        <v>12</v>
      </c>
      <c r="E9" s="36"/>
      <c r="F9" s="5">
        <f t="shared" si="0"/>
        <v>0</v>
      </c>
    </row>
    <row r="10" spans="1:6" s="10" customFormat="1" ht="19.149999999999999" customHeight="1" x14ac:dyDescent="0.25">
      <c r="A10" s="8">
        <v>4</v>
      </c>
      <c r="B10" s="3" t="s">
        <v>73</v>
      </c>
      <c r="C10" s="8" t="s">
        <v>44</v>
      </c>
      <c r="D10" s="17">
        <v>11.5</v>
      </c>
      <c r="E10" s="36"/>
      <c r="F10" s="5">
        <f>D10*E10</f>
        <v>0</v>
      </c>
    </row>
    <row r="11" spans="1:6" s="14" customFormat="1" ht="22.15" customHeight="1" x14ac:dyDescent="0.25">
      <c r="A11" s="16"/>
      <c r="B11" s="45" t="s">
        <v>52</v>
      </c>
      <c r="C11" s="46"/>
      <c r="D11" s="46"/>
      <c r="E11" s="46"/>
      <c r="F11" s="47"/>
    </row>
    <row r="12" spans="1:6" ht="19.149999999999999" customHeight="1" x14ac:dyDescent="0.25">
      <c r="A12" s="8">
        <v>5</v>
      </c>
      <c r="B12" s="15" t="s">
        <v>49</v>
      </c>
      <c r="C12" s="8" t="s">
        <v>6</v>
      </c>
      <c r="D12" s="17">
        <f>42681+445</f>
        <v>43126</v>
      </c>
      <c r="E12" s="26"/>
      <c r="F12" s="5">
        <f t="shared" ref="F12:F13" si="1">D12*E12</f>
        <v>0</v>
      </c>
    </row>
    <row r="13" spans="1:6" ht="19.149999999999999" customHeight="1" x14ac:dyDescent="0.25">
      <c r="A13" s="8">
        <v>6</v>
      </c>
      <c r="B13" s="15" t="s">
        <v>50</v>
      </c>
      <c r="C13" s="2" t="s">
        <v>6</v>
      </c>
      <c r="D13" s="17">
        <v>23957</v>
      </c>
      <c r="E13" s="26"/>
      <c r="F13" s="5">
        <f t="shared" si="1"/>
        <v>0</v>
      </c>
    </row>
    <row r="14" spans="1:6" s="14" customFormat="1" ht="22.15" customHeight="1" x14ac:dyDescent="0.25">
      <c r="A14" s="16"/>
      <c r="B14" s="38" t="s">
        <v>70</v>
      </c>
      <c r="C14" s="39"/>
      <c r="D14" s="39"/>
      <c r="E14" s="39"/>
      <c r="F14" s="40"/>
    </row>
    <row r="15" spans="1:6" ht="31.5" x14ac:dyDescent="0.25">
      <c r="A15" s="8">
        <v>7</v>
      </c>
      <c r="B15" s="7" t="s">
        <v>33</v>
      </c>
      <c r="C15" s="8" t="s">
        <v>2</v>
      </c>
      <c r="D15" s="17">
        <v>1</v>
      </c>
      <c r="E15" s="26"/>
      <c r="F15" s="5">
        <f t="shared" ref="F15:F61" si="2">D15*E15</f>
        <v>0</v>
      </c>
    </row>
    <row r="16" spans="1:6" ht="31.5" x14ac:dyDescent="0.25">
      <c r="A16" s="8">
        <v>8</v>
      </c>
      <c r="B16" s="1" t="s">
        <v>34</v>
      </c>
      <c r="C16" s="2" t="s">
        <v>2</v>
      </c>
      <c r="D16" s="17">
        <v>27</v>
      </c>
      <c r="E16" s="26"/>
      <c r="F16" s="5">
        <f t="shared" si="2"/>
        <v>0</v>
      </c>
    </row>
    <row r="17" spans="1:10" ht="19.149999999999999" customHeight="1" x14ac:dyDescent="0.25">
      <c r="A17" s="8">
        <v>9</v>
      </c>
      <c r="B17" s="15" t="s">
        <v>35</v>
      </c>
      <c r="C17" s="8" t="s">
        <v>6</v>
      </c>
      <c r="D17" s="17">
        <f>2765+624+884</f>
        <v>4273</v>
      </c>
      <c r="E17" s="26"/>
      <c r="F17" s="5">
        <f t="shared" si="2"/>
        <v>0</v>
      </c>
    </row>
    <row r="18" spans="1:10" ht="19.149999999999999" customHeight="1" x14ac:dyDescent="0.25">
      <c r="A18" s="8">
        <v>10</v>
      </c>
      <c r="B18" s="15" t="s">
        <v>36</v>
      </c>
      <c r="C18" s="2" t="s">
        <v>6</v>
      </c>
      <c r="D18" s="17">
        <f>1417+216</f>
        <v>1633</v>
      </c>
      <c r="E18" s="26"/>
      <c r="F18" s="5">
        <f t="shared" si="2"/>
        <v>0</v>
      </c>
    </row>
    <row r="19" spans="1:10" ht="19.149999999999999" customHeight="1" x14ac:dyDescent="0.25">
      <c r="A19" s="8">
        <v>11</v>
      </c>
      <c r="B19" s="15" t="s">
        <v>53</v>
      </c>
      <c r="C19" s="8" t="s">
        <v>7</v>
      </c>
      <c r="D19" s="17">
        <v>525</v>
      </c>
      <c r="E19" s="26"/>
      <c r="F19" s="5">
        <f t="shared" si="2"/>
        <v>0</v>
      </c>
    </row>
    <row r="20" spans="1:10" ht="19.149999999999999" customHeight="1" x14ac:dyDescent="0.25">
      <c r="A20" s="8">
        <v>12</v>
      </c>
      <c r="B20" s="15" t="s">
        <v>54</v>
      </c>
      <c r="C20" s="2" t="s">
        <v>7</v>
      </c>
      <c r="D20" s="17">
        <v>199</v>
      </c>
      <c r="E20" s="26"/>
      <c r="F20" s="5">
        <f t="shared" si="2"/>
        <v>0</v>
      </c>
    </row>
    <row r="21" spans="1:10" ht="19.149999999999999" customHeight="1" x14ac:dyDescent="0.25">
      <c r="A21" s="8">
        <v>13</v>
      </c>
      <c r="B21" s="15" t="s">
        <v>55</v>
      </c>
      <c r="C21" s="8" t="s">
        <v>24</v>
      </c>
      <c r="D21" s="17">
        <v>233</v>
      </c>
      <c r="E21" s="26"/>
      <c r="F21" s="5">
        <f t="shared" ref="F21" si="3">D21*E21</f>
        <v>0</v>
      </c>
    </row>
    <row r="22" spans="1:10" ht="19.149999999999999" customHeight="1" x14ac:dyDescent="0.25">
      <c r="A22" s="8">
        <v>14</v>
      </c>
      <c r="B22" s="15" t="s">
        <v>8</v>
      </c>
      <c r="C22" s="8" t="s">
        <v>6</v>
      </c>
      <c r="D22" s="17">
        <f>125+31</f>
        <v>156</v>
      </c>
      <c r="E22" s="26"/>
      <c r="F22" s="5">
        <f>D22*E22</f>
        <v>0</v>
      </c>
    </row>
    <row r="23" spans="1:10" ht="19.149999999999999" customHeight="1" x14ac:dyDescent="0.25">
      <c r="A23" s="8">
        <v>15</v>
      </c>
      <c r="B23" s="15" t="s">
        <v>14</v>
      </c>
      <c r="C23" s="8" t="s">
        <v>13</v>
      </c>
      <c r="D23" s="17">
        <v>21058</v>
      </c>
      <c r="E23" s="26"/>
      <c r="F23" s="5">
        <f t="shared" si="2"/>
        <v>0</v>
      </c>
    </row>
    <row r="24" spans="1:10" ht="19.149999999999999" customHeight="1" x14ac:dyDescent="0.25">
      <c r="A24" s="8">
        <v>16</v>
      </c>
      <c r="B24" s="15" t="s">
        <v>15</v>
      </c>
      <c r="C24" s="2" t="s">
        <v>6</v>
      </c>
      <c r="D24" s="17">
        <v>160</v>
      </c>
      <c r="E24" s="26"/>
      <c r="F24" s="5">
        <f t="shared" si="2"/>
        <v>0</v>
      </c>
    </row>
    <row r="25" spans="1:10" ht="19.149999999999999" customHeight="1" x14ac:dyDescent="0.25">
      <c r="A25" s="8">
        <v>17</v>
      </c>
      <c r="B25" s="15" t="s">
        <v>16</v>
      </c>
      <c r="C25" s="8" t="s">
        <v>6</v>
      </c>
      <c r="D25" s="17">
        <f>374+24+912+1675</f>
        <v>2985</v>
      </c>
      <c r="E25" s="26"/>
      <c r="F25" s="5">
        <f t="shared" si="2"/>
        <v>0</v>
      </c>
      <c r="G25" s="9">
        <f>374+24</f>
        <v>398</v>
      </c>
      <c r="I25" s="6">
        <f>398+95</f>
        <v>493</v>
      </c>
      <c r="J25" s="9" t="s">
        <v>67</v>
      </c>
    </row>
    <row r="26" spans="1:10" ht="19.149999999999999" customHeight="1" x14ac:dyDescent="0.25">
      <c r="A26" s="8">
        <v>18</v>
      </c>
      <c r="B26" s="15" t="s">
        <v>17</v>
      </c>
      <c r="C26" s="2" t="s">
        <v>6</v>
      </c>
      <c r="D26" s="17">
        <f>87+95</f>
        <v>182</v>
      </c>
      <c r="E26" s="26"/>
      <c r="F26" s="5">
        <f t="shared" si="2"/>
        <v>0</v>
      </c>
    </row>
    <row r="27" spans="1:10" ht="19.149999999999999" customHeight="1" x14ac:dyDescent="0.25">
      <c r="A27" s="8">
        <v>19</v>
      </c>
      <c r="B27" s="15" t="s">
        <v>45</v>
      </c>
      <c r="C27" s="8" t="s">
        <v>6</v>
      </c>
      <c r="D27" s="17">
        <v>369</v>
      </c>
      <c r="E27" s="26"/>
      <c r="F27" s="5">
        <f t="shared" ref="F27" si="4">D27*E27</f>
        <v>0</v>
      </c>
    </row>
    <row r="28" spans="1:10" ht="19.149999999999999" customHeight="1" x14ac:dyDescent="0.25">
      <c r="A28" s="8">
        <v>20</v>
      </c>
      <c r="B28" s="15" t="s">
        <v>12</v>
      </c>
      <c r="C28" s="2" t="s">
        <v>6</v>
      </c>
      <c r="D28" s="17">
        <v>68</v>
      </c>
      <c r="E28" s="26"/>
      <c r="F28" s="5">
        <f t="shared" si="2"/>
        <v>0</v>
      </c>
    </row>
    <row r="29" spans="1:10" ht="19.149999999999999" customHeight="1" x14ac:dyDescent="0.25">
      <c r="A29" s="8">
        <v>21</v>
      </c>
      <c r="B29" s="15" t="s">
        <v>56</v>
      </c>
      <c r="C29" s="8" t="s">
        <v>7</v>
      </c>
      <c r="D29" s="17">
        <v>49</v>
      </c>
      <c r="E29" s="26"/>
      <c r="F29" s="5">
        <f t="shared" si="2"/>
        <v>0</v>
      </c>
    </row>
    <row r="30" spans="1:10" ht="19.149999999999999" customHeight="1" x14ac:dyDescent="0.25">
      <c r="A30" s="8">
        <v>22</v>
      </c>
      <c r="B30" s="15" t="s">
        <v>18</v>
      </c>
      <c r="C30" s="2" t="s">
        <v>9</v>
      </c>
      <c r="D30" s="17">
        <v>288</v>
      </c>
      <c r="E30" s="26"/>
      <c r="F30" s="5">
        <f t="shared" si="2"/>
        <v>0</v>
      </c>
    </row>
    <row r="31" spans="1:10" ht="19.149999999999999" customHeight="1" x14ac:dyDescent="0.25">
      <c r="A31" s="8">
        <v>23</v>
      </c>
      <c r="B31" s="15" t="s">
        <v>57</v>
      </c>
      <c r="C31" s="8" t="s">
        <v>7</v>
      </c>
      <c r="D31" s="17">
        <v>45</v>
      </c>
      <c r="E31" s="26"/>
      <c r="F31" s="5">
        <f t="shared" si="2"/>
        <v>0</v>
      </c>
    </row>
    <row r="32" spans="1:10" ht="19.149999999999999" customHeight="1" x14ac:dyDescent="0.25">
      <c r="A32" s="8">
        <v>24</v>
      </c>
      <c r="B32" s="15" t="s">
        <v>58</v>
      </c>
      <c r="C32" s="2" t="s">
        <v>6</v>
      </c>
      <c r="D32" s="17">
        <v>18</v>
      </c>
      <c r="E32" s="26"/>
      <c r="F32" s="5">
        <f t="shared" si="2"/>
        <v>0</v>
      </c>
    </row>
    <row r="33" spans="1:6" ht="34.15" customHeight="1" x14ac:dyDescent="0.25">
      <c r="A33" s="8">
        <v>25</v>
      </c>
      <c r="B33" s="15" t="s">
        <v>19</v>
      </c>
      <c r="C33" s="8" t="s">
        <v>6</v>
      </c>
      <c r="D33" s="17">
        <v>23</v>
      </c>
      <c r="E33" s="26"/>
      <c r="F33" s="5">
        <f t="shared" si="2"/>
        <v>0</v>
      </c>
    </row>
    <row r="34" spans="1:6" ht="19.149999999999999" customHeight="1" x14ac:dyDescent="0.25">
      <c r="A34" s="8">
        <v>26</v>
      </c>
      <c r="B34" s="15" t="s">
        <v>20</v>
      </c>
      <c r="C34" s="2" t="s">
        <v>9</v>
      </c>
      <c r="D34" s="17">
        <v>714</v>
      </c>
      <c r="E34" s="26"/>
      <c r="F34" s="5">
        <f t="shared" si="2"/>
        <v>0</v>
      </c>
    </row>
    <row r="35" spans="1:6" ht="19.149999999999999" customHeight="1" x14ac:dyDescent="0.25">
      <c r="A35" s="8">
        <v>27</v>
      </c>
      <c r="B35" s="15" t="s">
        <v>21</v>
      </c>
      <c r="C35" s="8" t="s">
        <v>6</v>
      </c>
      <c r="D35" s="17">
        <v>112</v>
      </c>
      <c r="E35" s="26"/>
      <c r="F35" s="5">
        <f t="shared" si="2"/>
        <v>0</v>
      </c>
    </row>
    <row r="36" spans="1:6" ht="19.149999999999999" customHeight="1" x14ac:dyDescent="0.25">
      <c r="A36" s="8">
        <v>28</v>
      </c>
      <c r="B36" s="15" t="s">
        <v>22</v>
      </c>
      <c r="C36" s="2" t="s">
        <v>6</v>
      </c>
      <c r="D36" s="17">
        <v>556</v>
      </c>
      <c r="E36" s="26"/>
      <c r="F36" s="5">
        <f t="shared" si="2"/>
        <v>0</v>
      </c>
    </row>
    <row r="37" spans="1:6" ht="19.149999999999999" customHeight="1" x14ac:dyDescent="0.25">
      <c r="A37" s="8">
        <v>29</v>
      </c>
      <c r="B37" s="15" t="s">
        <v>71</v>
      </c>
      <c r="C37" s="8" t="s">
        <v>24</v>
      </c>
      <c r="D37" s="17">
        <v>5000</v>
      </c>
      <c r="E37" s="26"/>
      <c r="F37" s="5">
        <f t="shared" si="2"/>
        <v>0</v>
      </c>
    </row>
    <row r="38" spans="1:6" s="14" customFormat="1" ht="22.15" customHeight="1" x14ac:dyDescent="0.25">
      <c r="A38" s="16"/>
      <c r="B38" s="38" t="s">
        <v>61</v>
      </c>
      <c r="C38" s="39"/>
      <c r="D38" s="39"/>
      <c r="E38" s="39"/>
      <c r="F38" s="40"/>
    </row>
    <row r="39" spans="1:6" ht="19.149999999999999" customHeight="1" x14ac:dyDescent="0.25">
      <c r="A39" s="8">
        <v>30</v>
      </c>
      <c r="B39" s="15" t="s">
        <v>46</v>
      </c>
      <c r="C39" s="8" t="s">
        <v>6</v>
      </c>
      <c r="D39" s="17">
        <f>11240+103</f>
        <v>11343</v>
      </c>
      <c r="E39" s="26"/>
      <c r="F39" s="5">
        <f t="shared" si="2"/>
        <v>0</v>
      </c>
    </row>
    <row r="40" spans="1:6" ht="19.149999999999999" customHeight="1" x14ac:dyDescent="0.25">
      <c r="A40" s="8">
        <v>31</v>
      </c>
      <c r="B40" s="15" t="s">
        <v>37</v>
      </c>
      <c r="C40" s="2" t="s">
        <v>6</v>
      </c>
      <c r="D40" s="17">
        <f>22321+206</f>
        <v>22527</v>
      </c>
      <c r="E40" s="26"/>
      <c r="F40" s="5">
        <f t="shared" si="2"/>
        <v>0</v>
      </c>
    </row>
    <row r="41" spans="1:6" s="10" customFormat="1" ht="19.149999999999999" customHeight="1" x14ac:dyDescent="0.25">
      <c r="A41" s="8">
        <v>32</v>
      </c>
      <c r="B41" s="15" t="s">
        <v>38</v>
      </c>
      <c r="C41" s="2" t="s">
        <v>6</v>
      </c>
      <c r="D41" s="17">
        <f>15813+381+731</f>
        <v>16925</v>
      </c>
      <c r="E41" s="26"/>
      <c r="F41" s="5">
        <f t="shared" si="2"/>
        <v>0</v>
      </c>
    </row>
    <row r="42" spans="1:6" ht="19.149999999999999" customHeight="1" x14ac:dyDescent="0.25">
      <c r="A42" s="8">
        <v>33</v>
      </c>
      <c r="B42" s="15" t="s">
        <v>39</v>
      </c>
      <c r="C42" s="2" t="s">
        <v>6</v>
      </c>
      <c r="D42" s="17">
        <f>7502+110</f>
        <v>7612</v>
      </c>
      <c r="E42" s="26"/>
      <c r="F42" s="5">
        <f t="shared" si="2"/>
        <v>0</v>
      </c>
    </row>
    <row r="43" spans="1:6" s="11" customFormat="1" ht="19.149999999999999" customHeight="1" x14ac:dyDescent="0.25">
      <c r="A43" s="8">
        <v>34</v>
      </c>
      <c r="B43" s="15" t="s">
        <v>62</v>
      </c>
      <c r="C43" s="2" t="s">
        <v>9</v>
      </c>
      <c r="D43" s="17">
        <f>80398+589</f>
        <v>80987</v>
      </c>
      <c r="E43" s="26"/>
      <c r="F43" s="5">
        <f t="shared" si="2"/>
        <v>0</v>
      </c>
    </row>
    <row r="44" spans="1:6" ht="19.149999999999999" customHeight="1" x14ac:dyDescent="0.25">
      <c r="A44" s="8">
        <v>35</v>
      </c>
      <c r="B44" s="15" t="s">
        <v>63</v>
      </c>
      <c r="C44" s="2" t="s">
        <v>10</v>
      </c>
      <c r="D44" s="17">
        <v>121.88</v>
      </c>
      <c r="E44" s="26"/>
      <c r="F44" s="5">
        <f t="shared" si="2"/>
        <v>0</v>
      </c>
    </row>
    <row r="45" spans="1:6" ht="19.149999999999999" customHeight="1" x14ac:dyDescent="0.25">
      <c r="A45" s="8">
        <v>36</v>
      </c>
      <c r="B45" s="15" t="s">
        <v>64</v>
      </c>
      <c r="C45" s="2" t="s">
        <v>9</v>
      </c>
      <c r="D45" s="17">
        <f>80398+1896</f>
        <v>82294</v>
      </c>
      <c r="E45" s="26"/>
      <c r="F45" s="5">
        <f t="shared" si="2"/>
        <v>0</v>
      </c>
    </row>
    <row r="46" spans="1:6" ht="19.149999999999999" customHeight="1" x14ac:dyDescent="0.25">
      <c r="A46" s="8">
        <v>37</v>
      </c>
      <c r="B46" s="15" t="s">
        <v>65</v>
      </c>
      <c r="C46" s="8" t="s">
        <v>10</v>
      </c>
      <c r="D46" s="17">
        <f>218+5.12</f>
        <v>223.12</v>
      </c>
      <c r="E46" s="26"/>
      <c r="F46" s="5">
        <f t="shared" si="2"/>
        <v>0</v>
      </c>
    </row>
    <row r="47" spans="1:6" s="14" customFormat="1" ht="22.15" customHeight="1" x14ac:dyDescent="0.25">
      <c r="A47" s="16"/>
      <c r="B47" s="38" t="s">
        <v>66</v>
      </c>
      <c r="C47" s="39"/>
      <c r="D47" s="39"/>
      <c r="E47" s="39"/>
      <c r="F47" s="40"/>
    </row>
    <row r="48" spans="1:6" ht="19.149999999999999" customHeight="1" x14ac:dyDescent="0.25">
      <c r="A48" s="8">
        <v>38</v>
      </c>
      <c r="B48" s="15" t="s">
        <v>23</v>
      </c>
      <c r="C48" s="8" t="s">
        <v>24</v>
      </c>
      <c r="D48" s="17">
        <v>71</v>
      </c>
      <c r="E48" s="26"/>
      <c r="F48" s="5">
        <f t="shared" si="2"/>
        <v>0</v>
      </c>
    </row>
    <row r="49" spans="1:9" ht="19.149999999999999" customHeight="1" x14ac:dyDescent="0.25">
      <c r="A49" s="8">
        <v>39</v>
      </c>
      <c r="B49" s="15" t="s">
        <v>40</v>
      </c>
      <c r="C49" s="2" t="s">
        <v>6</v>
      </c>
      <c r="D49" s="17">
        <v>12</v>
      </c>
      <c r="E49" s="26"/>
      <c r="F49" s="5">
        <f t="shared" si="2"/>
        <v>0</v>
      </c>
    </row>
    <row r="50" spans="1:9" s="14" customFormat="1" ht="22.15" customHeight="1" x14ac:dyDescent="0.25">
      <c r="A50" s="16"/>
      <c r="B50" s="38" t="s">
        <v>72</v>
      </c>
      <c r="C50" s="39"/>
      <c r="D50" s="39"/>
      <c r="E50" s="39"/>
      <c r="F50" s="40"/>
    </row>
    <row r="51" spans="1:9" ht="19.149999999999999" customHeight="1" x14ac:dyDescent="0.25">
      <c r="A51" s="8">
        <v>40</v>
      </c>
      <c r="B51" s="15" t="s">
        <v>43</v>
      </c>
      <c r="C51" s="8" t="s">
        <v>24</v>
      </c>
      <c r="D51" s="17">
        <v>11500</v>
      </c>
      <c r="E51" s="26"/>
      <c r="F51" s="5">
        <f t="shared" ref="F51:F52" si="5">D51*E51</f>
        <v>0</v>
      </c>
      <c r="G51" s="25">
        <f>G67/D51</f>
        <v>0</v>
      </c>
    </row>
    <row r="52" spans="1:9" ht="19.149999999999999" customHeight="1" x14ac:dyDescent="0.25">
      <c r="A52" s="8">
        <v>41</v>
      </c>
      <c r="B52" s="15" t="s">
        <v>68</v>
      </c>
      <c r="C52" s="8" t="s">
        <v>24</v>
      </c>
      <c r="D52" s="17">
        <v>29193</v>
      </c>
      <c r="E52" s="26"/>
      <c r="F52" s="5">
        <f t="shared" si="5"/>
        <v>0</v>
      </c>
      <c r="G52" s="25">
        <f>G67/D52</f>
        <v>0</v>
      </c>
      <c r="I52" s="4">
        <v>29193</v>
      </c>
    </row>
    <row r="53" spans="1:9" ht="19.149999999999999" customHeight="1" x14ac:dyDescent="0.25">
      <c r="A53" s="8">
        <v>42</v>
      </c>
      <c r="B53" s="15" t="s">
        <v>76</v>
      </c>
      <c r="C53" s="8" t="s">
        <v>9</v>
      </c>
      <c r="D53" s="17">
        <v>80</v>
      </c>
      <c r="E53" s="26"/>
      <c r="F53" s="5">
        <f t="shared" si="2"/>
        <v>0</v>
      </c>
      <c r="G53" s="24">
        <f>G67/D53</f>
        <v>0</v>
      </c>
      <c r="I53" s="9">
        <f>11500*26</f>
        <v>299000</v>
      </c>
    </row>
    <row r="54" spans="1:9" ht="19.149999999999999" customHeight="1" x14ac:dyDescent="0.25">
      <c r="A54" s="8">
        <v>43</v>
      </c>
      <c r="B54" s="15" t="s">
        <v>41</v>
      </c>
      <c r="C54" s="8" t="s">
        <v>9</v>
      </c>
      <c r="D54" s="17">
        <v>81</v>
      </c>
      <c r="E54" s="26"/>
      <c r="F54" s="5">
        <f t="shared" si="2"/>
        <v>0</v>
      </c>
    </row>
    <row r="55" spans="1:9" ht="31.5" x14ac:dyDescent="0.25">
      <c r="A55" s="8">
        <v>44</v>
      </c>
      <c r="B55" s="15" t="s">
        <v>42</v>
      </c>
      <c r="C55" s="8" t="s">
        <v>2</v>
      </c>
      <c r="D55" s="17">
        <f>30+50</f>
        <v>80</v>
      </c>
      <c r="E55" s="26"/>
      <c r="F55" s="5">
        <f t="shared" si="2"/>
        <v>0</v>
      </c>
      <c r="G55" s="25">
        <f>G67/D55</f>
        <v>0</v>
      </c>
    </row>
    <row r="56" spans="1:9" ht="19.149999999999999" customHeight="1" x14ac:dyDescent="0.25">
      <c r="A56" s="8">
        <v>45</v>
      </c>
      <c r="B56" s="15" t="s">
        <v>74</v>
      </c>
      <c r="C56" s="8" t="s">
        <v>2</v>
      </c>
      <c r="D56" s="17">
        <v>45</v>
      </c>
      <c r="E56" s="26"/>
      <c r="F56" s="5">
        <f t="shared" si="2"/>
        <v>0</v>
      </c>
    </row>
    <row r="57" spans="1:9" s="14" customFormat="1" ht="22.15" customHeight="1" x14ac:dyDescent="0.25">
      <c r="A57" s="16"/>
      <c r="B57" s="38" t="s">
        <v>69</v>
      </c>
      <c r="C57" s="39"/>
      <c r="D57" s="39"/>
      <c r="E57" s="39"/>
      <c r="F57" s="40"/>
    </row>
    <row r="58" spans="1:9" ht="19.149999999999999" customHeight="1" x14ac:dyDescent="0.25">
      <c r="A58" s="18">
        <v>46</v>
      </c>
      <c r="B58" s="15" t="s">
        <v>25</v>
      </c>
      <c r="C58" s="8" t="s">
        <v>2</v>
      </c>
      <c r="D58" s="17">
        <v>5</v>
      </c>
      <c r="E58" s="26"/>
      <c r="F58" s="5">
        <f t="shared" si="2"/>
        <v>0</v>
      </c>
    </row>
    <row r="59" spans="1:9" ht="19.149999999999999" customHeight="1" x14ac:dyDescent="0.25">
      <c r="A59" s="18">
        <v>47</v>
      </c>
      <c r="B59" s="15" t="s">
        <v>26</v>
      </c>
      <c r="C59" s="8" t="s">
        <v>2</v>
      </c>
      <c r="D59" s="17">
        <v>24</v>
      </c>
      <c r="E59" s="26"/>
      <c r="F59" s="5">
        <f t="shared" si="2"/>
        <v>0</v>
      </c>
    </row>
    <row r="60" spans="1:9" ht="19.149999999999999" customHeight="1" x14ac:dyDescent="0.25">
      <c r="A60" s="18">
        <v>48</v>
      </c>
      <c r="B60" s="15" t="s">
        <v>27</v>
      </c>
      <c r="C60" s="8" t="s">
        <v>2</v>
      </c>
      <c r="D60" s="17">
        <v>4</v>
      </c>
      <c r="E60" s="26"/>
      <c r="F60" s="5">
        <f t="shared" si="2"/>
        <v>0</v>
      </c>
    </row>
    <row r="61" spans="1:9" ht="19.149999999999999" customHeight="1" x14ac:dyDescent="0.25">
      <c r="A61" s="18">
        <v>49</v>
      </c>
      <c r="B61" s="15" t="s">
        <v>28</v>
      </c>
      <c r="C61" s="8" t="s">
        <v>2</v>
      </c>
      <c r="D61" s="17">
        <v>289</v>
      </c>
      <c r="E61" s="26"/>
      <c r="F61" s="5">
        <f t="shared" si="2"/>
        <v>0</v>
      </c>
    </row>
    <row r="62" spans="1:9" x14ac:dyDescent="0.25">
      <c r="A62" s="42" t="s">
        <v>32</v>
      </c>
      <c r="B62" s="43"/>
      <c r="C62" s="43"/>
      <c r="D62" s="43"/>
      <c r="E62" s="43"/>
      <c r="F62" s="12">
        <f>SUM(F7:F61)</f>
        <v>0</v>
      </c>
      <c r="G62" s="23">
        <v>23738899.5</v>
      </c>
    </row>
    <row r="63" spans="1:9" x14ac:dyDescent="0.25">
      <c r="A63" s="42" t="s">
        <v>31</v>
      </c>
      <c r="B63" s="43"/>
      <c r="C63" s="43"/>
      <c r="D63" s="43"/>
      <c r="E63" s="43"/>
      <c r="F63" s="12">
        <f>ROUNDDOWN(0.2*F62,2)</f>
        <v>0</v>
      </c>
      <c r="G63" s="23">
        <v>4747779.9000000004</v>
      </c>
    </row>
    <row r="64" spans="1:9" x14ac:dyDescent="0.25">
      <c r="A64" s="42" t="s">
        <v>30</v>
      </c>
      <c r="B64" s="43"/>
      <c r="C64" s="43"/>
      <c r="D64" s="43"/>
      <c r="E64" s="43"/>
      <c r="F64" s="12">
        <f>ROUNDDOWN(F63+F62,2)</f>
        <v>0</v>
      </c>
      <c r="G64" s="23">
        <v>28486679.399999999</v>
      </c>
    </row>
    <row r="66" spans="1:6" customFormat="1" ht="87" customHeight="1" x14ac:dyDescent="0.35">
      <c r="A66" s="37" t="s">
        <v>77</v>
      </c>
      <c r="B66" s="37"/>
      <c r="C66" s="37"/>
      <c r="D66" s="37"/>
      <c r="E66" s="37"/>
      <c r="F66" s="37"/>
    </row>
    <row r="67" spans="1:6" customFormat="1" ht="15" customHeight="1" x14ac:dyDescent="0.35">
      <c r="A67" s="27" t="s">
        <v>78</v>
      </c>
      <c r="B67" s="27"/>
      <c r="C67" s="27"/>
      <c r="D67" s="28"/>
      <c r="E67" s="29"/>
      <c r="F67" s="27"/>
    </row>
    <row r="68" spans="1:6" customFormat="1" ht="15" customHeight="1" x14ac:dyDescent="0.35">
      <c r="A68" s="27" t="s">
        <v>79</v>
      </c>
      <c r="B68" s="27"/>
      <c r="C68" s="27"/>
      <c r="D68" s="28"/>
      <c r="E68" s="29"/>
      <c r="F68" s="27"/>
    </row>
    <row r="69" spans="1:6" customFormat="1" ht="15" customHeight="1" x14ac:dyDescent="0.35">
      <c r="A69" s="30"/>
      <c r="B69" s="30"/>
      <c r="C69" s="30"/>
      <c r="D69" s="31"/>
      <c r="E69" s="32"/>
      <c r="F69" s="30"/>
    </row>
    <row r="70" spans="1:6" x14ac:dyDescent="0.25">
      <c r="F70" s="23">
        <f>F64*5%</f>
        <v>0</v>
      </c>
    </row>
  </sheetData>
  <sheetProtection sheet="1" objects="1" scenarios="1"/>
  <mergeCells count="13">
    <mergeCell ref="A2:F2"/>
    <mergeCell ref="A62:E62"/>
    <mergeCell ref="B14:F14"/>
    <mergeCell ref="B6:F6"/>
    <mergeCell ref="B11:F11"/>
    <mergeCell ref="B38:F38"/>
    <mergeCell ref="B47:F47"/>
    <mergeCell ref="B50:F50"/>
    <mergeCell ref="A66:F66"/>
    <mergeCell ref="B57:F57"/>
    <mergeCell ref="A3:F3"/>
    <mergeCell ref="A63:E63"/>
    <mergeCell ref="A64:E6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Metre</vt:lpstr>
      <vt:lpstr>Metre!Zone_d_impression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2026-09-25T08:56:32Z</dcterms:modified>
</cp:coreProperties>
</file>