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015" firstSheet="1" activeTab="1"/>
  </bookViews>
  <sheets>
    <sheet name="Estim v2 (2)" sheetId="5" state="hidden" r:id="rId1"/>
    <sheet name="BPDE" sheetId="4" r:id="rId2"/>
  </sheets>
  <definedNames>
    <definedName name="_xlnm.Print_Area" localSheetId="1">BPDE!$A$1:$H$155</definedName>
    <definedName name="_xlnm.Print_Area" localSheetId="0">'Estim v2 (2)'!$A$1:$F$155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7" i="4" l="1"/>
  <c r="H81" i="4"/>
  <c r="H80" i="4"/>
  <c r="H79" i="4"/>
  <c r="H78" i="4"/>
  <c r="H76" i="4"/>
  <c r="H75" i="4"/>
  <c r="H74" i="4"/>
  <c r="H73" i="4"/>
  <c r="H72" i="4"/>
  <c r="H71" i="4"/>
  <c r="H70" i="4"/>
  <c r="H69" i="4"/>
  <c r="H68" i="4"/>
  <c r="H67" i="4"/>
  <c r="H66" i="4"/>
  <c r="H65" i="4"/>
  <c r="H63" i="4"/>
  <c r="H62" i="4"/>
  <c r="H60" i="4"/>
  <c r="H58" i="4"/>
  <c r="H57" i="4"/>
  <c r="H55" i="4"/>
  <c r="H54" i="4"/>
  <c r="H131" i="4"/>
  <c r="H132" i="4"/>
  <c r="H133" i="4"/>
  <c r="H124" i="4"/>
  <c r="H123" i="4"/>
  <c r="H122" i="4"/>
  <c r="H121" i="4"/>
  <c r="H120" i="4"/>
  <c r="H119" i="4"/>
  <c r="H118" i="4"/>
  <c r="H117" i="4"/>
  <c r="H116" i="4"/>
  <c r="H115" i="4"/>
  <c r="H114" i="4"/>
  <c r="H113" i="4"/>
  <c r="H112" i="4"/>
  <c r="H111" i="4"/>
  <c r="H110" i="4"/>
  <c r="H109" i="4"/>
  <c r="H108" i="4"/>
  <c r="H107" i="4"/>
  <c r="H106" i="4"/>
  <c r="H105" i="4"/>
  <c r="H104" i="4"/>
  <c r="H103" i="4"/>
  <c r="H102" i="4"/>
  <c r="H101" i="4"/>
  <c r="H100" i="4"/>
  <c r="H99" i="4"/>
  <c r="H98" i="4"/>
  <c r="H86" i="4"/>
  <c r="H87" i="4"/>
  <c r="H88" i="4"/>
  <c r="H89" i="4"/>
  <c r="H90" i="4"/>
  <c r="H91" i="4"/>
  <c r="H92" i="4"/>
  <c r="H93" i="4"/>
  <c r="H94" i="4"/>
  <c r="H95" i="4"/>
  <c r="H96" i="4"/>
  <c r="H85" i="4"/>
  <c r="G125" i="4" l="1"/>
  <c r="H125" i="4" s="1"/>
  <c r="F81" i="4" l="1"/>
  <c r="F90" i="4" l="1"/>
  <c r="F86" i="4"/>
  <c r="F96" i="4" l="1"/>
  <c r="H50" i="4"/>
  <c r="H49" i="4"/>
  <c r="H48" i="4"/>
  <c r="H46" i="4"/>
  <c r="H45" i="4"/>
  <c r="H44" i="4"/>
  <c r="H43" i="4"/>
  <c r="H42" i="4"/>
  <c r="H41" i="4"/>
  <c r="H40" i="4"/>
  <c r="H39" i="4"/>
  <c r="H37" i="4"/>
  <c r="H36" i="4"/>
  <c r="H35" i="4"/>
  <c r="H33" i="4"/>
  <c r="H32" i="4"/>
  <c r="H31" i="4"/>
  <c r="H29" i="4"/>
  <c r="H28" i="4"/>
  <c r="H27" i="4"/>
  <c r="H25" i="4"/>
  <c r="H24" i="4"/>
  <c r="H23" i="4"/>
  <c r="H22" i="4"/>
  <c r="H21" i="4"/>
  <c r="H20" i="4"/>
  <c r="H18" i="4"/>
  <c r="H17" i="4"/>
  <c r="H16" i="4"/>
  <c r="H10" i="4"/>
  <c r="H11" i="4"/>
  <c r="H13" i="4"/>
  <c r="H14" i="4"/>
  <c r="H9" i="4"/>
  <c r="F9" i="4"/>
  <c r="H30" i="4" l="1"/>
  <c r="H26" i="4"/>
  <c r="H38" i="4"/>
  <c r="D133" i="5" l="1"/>
  <c r="D129" i="5"/>
  <c r="D128" i="5"/>
  <c r="D127" i="5"/>
  <c r="D126" i="5"/>
  <c r="D58" i="5"/>
  <c r="D60" i="5" s="1"/>
  <c r="D12" i="5"/>
  <c r="F20" i="4" l="1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8" i="4"/>
  <c r="F119" i="4"/>
  <c r="F120" i="4"/>
  <c r="F121" i="4"/>
  <c r="F122" i="4"/>
  <c r="F123" i="4"/>
  <c r="F124" i="4"/>
  <c r="F98" i="4"/>
  <c r="F87" i="4"/>
  <c r="F88" i="4"/>
  <c r="F89" i="4"/>
  <c r="F91" i="4"/>
  <c r="F92" i="4"/>
  <c r="F93" i="4"/>
  <c r="F94" i="4"/>
  <c r="F95" i="4"/>
  <c r="F85" i="4"/>
  <c r="E125" i="4" l="1"/>
  <c r="F79" i="4"/>
  <c r="F80" i="4"/>
  <c r="F78" i="4"/>
  <c r="F76" i="4"/>
  <c r="F75" i="4"/>
  <c r="F74" i="4"/>
  <c r="F73" i="4"/>
  <c r="F72" i="4"/>
  <c r="F71" i="4"/>
  <c r="F70" i="4"/>
  <c r="F69" i="4"/>
  <c r="F68" i="4"/>
  <c r="F67" i="4"/>
  <c r="F66" i="4"/>
  <c r="F65" i="4"/>
  <c r="F58" i="4"/>
  <c r="F60" i="4"/>
  <c r="F62" i="4"/>
  <c r="F63" i="4"/>
  <c r="F57" i="4"/>
  <c r="F41" i="4"/>
  <c r="G137" i="5" l="1"/>
  <c r="F139" i="5"/>
  <c r="F55" i="4"/>
  <c r="F54" i="4"/>
  <c r="D59" i="4"/>
  <c r="F59" i="4" l="1"/>
  <c r="H59" i="4"/>
  <c r="D61" i="4"/>
  <c r="F61" i="4" l="1"/>
  <c r="F125" i="4" s="1"/>
  <c r="H61" i="4"/>
  <c r="G82" i="4" s="1"/>
  <c r="F38" i="4"/>
  <c r="D12" i="4"/>
  <c r="H12" i="4" s="1"/>
  <c r="D134" i="4"/>
  <c r="H134" i="4" s="1"/>
  <c r="D130" i="4"/>
  <c r="H130" i="4" s="1"/>
  <c r="D129" i="4"/>
  <c r="H129" i="4" s="1"/>
  <c r="D128" i="4"/>
  <c r="H128" i="4" s="1"/>
  <c r="D127" i="4"/>
  <c r="H127" i="4" s="1"/>
  <c r="H82" i="4" l="1"/>
  <c r="H135" i="4" s="1"/>
  <c r="H136" i="4" s="1"/>
  <c r="H137" i="4" s="1"/>
  <c r="E82" i="4"/>
  <c r="F82" i="4" s="1"/>
  <c r="F33" i="4"/>
  <c r="F14" i="4"/>
  <c r="F10" i="4"/>
  <c r="F11" i="4"/>
  <c r="F12" i="4"/>
  <c r="F13" i="4"/>
  <c r="F128" i="4"/>
  <c r="F129" i="4"/>
  <c r="F130" i="4"/>
  <c r="F131" i="4"/>
  <c r="F132" i="4"/>
  <c r="F133" i="4"/>
  <c r="F134" i="4"/>
  <c r="F127" i="4"/>
  <c r="F36" i="4"/>
  <c r="F37" i="4"/>
  <c r="F39" i="4"/>
  <c r="F40" i="4"/>
  <c r="F42" i="4"/>
  <c r="F43" i="4"/>
  <c r="F44" i="4"/>
  <c r="F45" i="4"/>
  <c r="F46" i="4"/>
  <c r="F48" i="4"/>
  <c r="F49" i="4"/>
  <c r="F50" i="4"/>
  <c r="F35" i="4"/>
  <c r="F22" i="4"/>
  <c r="F23" i="4"/>
  <c r="F24" i="4"/>
  <c r="F25" i="4"/>
  <c r="F26" i="4"/>
  <c r="F27" i="4"/>
  <c r="F28" i="4"/>
  <c r="F29" i="4"/>
  <c r="F30" i="4"/>
  <c r="F31" i="4"/>
  <c r="F32" i="4"/>
  <c r="F21" i="4"/>
  <c r="F17" i="4"/>
  <c r="F18" i="4"/>
  <c r="F16" i="4"/>
  <c r="F135" i="4" l="1"/>
  <c r="F136" i="4" l="1"/>
  <c r="F137" i="4" s="1"/>
</calcChain>
</file>

<file path=xl/comments1.xml><?xml version="1.0" encoding="utf-8"?>
<comments xmlns="http://schemas.openxmlformats.org/spreadsheetml/2006/main">
  <authors>
    <author>Auteur</author>
  </authors>
  <commentList>
    <comment ref="D7" authorId="0" shapeId="0">
      <text>
        <r>
          <rPr>
            <b/>
            <sz val="9"/>
            <color indexed="81"/>
            <rFont val="Tahoma"/>
            <family val="2"/>
          </rPr>
          <t>Les quantités sont à actualiser conformément au BPDE approuvé</t>
        </r>
      </text>
    </comment>
  </commentList>
</comments>
</file>

<file path=xl/sharedStrings.xml><?xml version="1.0" encoding="utf-8"?>
<sst xmlns="http://schemas.openxmlformats.org/spreadsheetml/2006/main" count="749" uniqueCount="285">
  <si>
    <t>PRIX N°</t>
  </si>
  <si>
    <t>DESIGNATION DES OUVRAGES</t>
  </si>
  <si>
    <t>U</t>
  </si>
  <si>
    <t>QUANTITE</t>
  </si>
  <si>
    <t>P.U. DH/H.T.</t>
  </si>
  <si>
    <t>Total DH/H.T.</t>
  </si>
  <si>
    <t>I</t>
  </si>
  <si>
    <t>1</t>
  </si>
  <si>
    <t>Installations de chantier</t>
  </si>
  <si>
    <t>Ft</t>
  </si>
  <si>
    <t>2</t>
  </si>
  <si>
    <t>Mise en place de la signalisation globale temporaire</t>
  </si>
  <si>
    <t>3</t>
  </si>
  <si>
    <t>Maintien des dispositifs de signalisation et leur remplacement</t>
  </si>
  <si>
    <t>4</t>
  </si>
  <si>
    <t>Signalisation horizontale en bande jaune</t>
  </si>
  <si>
    <t>ML</t>
  </si>
  <si>
    <t>5</t>
  </si>
  <si>
    <t>Piquetage du tracé y compris carrefour</t>
  </si>
  <si>
    <t>Km</t>
  </si>
  <si>
    <t>6</t>
  </si>
  <si>
    <t>Dégagement d'emprise y compris démolition des ouvrages</t>
  </si>
  <si>
    <t>II</t>
  </si>
  <si>
    <t>TERRASSEMENT</t>
  </si>
  <si>
    <t>7</t>
  </si>
  <si>
    <t>Déblais</t>
  </si>
  <si>
    <r>
      <t>m</t>
    </r>
    <r>
      <rPr>
        <vertAlign val="superscript"/>
        <sz val="12"/>
        <rFont val="Times New Roman"/>
        <family val="1"/>
      </rPr>
      <t>3</t>
    </r>
  </si>
  <si>
    <t>8</t>
  </si>
  <si>
    <t>Remblais</t>
  </si>
  <si>
    <t>9</t>
  </si>
  <si>
    <t>III</t>
  </si>
  <si>
    <t>CHAUSSEE, BORDURES ET TROTTOIRS</t>
  </si>
  <si>
    <t>10</t>
  </si>
  <si>
    <t>Couche de forme en F1</t>
  </si>
  <si>
    <t>11</t>
  </si>
  <si>
    <t>Couche de fondation  en  GNF1</t>
  </si>
  <si>
    <t>13</t>
  </si>
  <si>
    <t>T</t>
  </si>
  <si>
    <t>14</t>
  </si>
  <si>
    <t>16</t>
  </si>
  <si>
    <t>17</t>
  </si>
  <si>
    <t>Mise en œuvre de la couche d'accrochage</t>
  </si>
  <si>
    <r>
      <t>m</t>
    </r>
    <r>
      <rPr>
        <vertAlign val="superscript"/>
        <sz val="12"/>
        <rFont val="Times New Roman"/>
        <family val="1"/>
      </rPr>
      <t>2</t>
    </r>
  </si>
  <si>
    <t>18</t>
  </si>
  <si>
    <t>19</t>
  </si>
  <si>
    <t>Mise en œuvre d’enduit d’imprégnation</t>
  </si>
  <si>
    <t>20</t>
  </si>
  <si>
    <t xml:space="preserve">Fourniture de liant pour enduit d’imprégnation </t>
  </si>
  <si>
    <t>23</t>
  </si>
  <si>
    <t>24</t>
  </si>
  <si>
    <t>26</t>
  </si>
  <si>
    <t>Bordure I2</t>
  </si>
  <si>
    <t xml:space="preserve"> ml</t>
  </si>
  <si>
    <t>27</t>
  </si>
  <si>
    <t>28</t>
  </si>
  <si>
    <t>ml</t>
  </si>
  <si>
    <t>IV</t>
  </si>
  <si>
    <t xml:space="preserve">ASSAINISSEMENT ET OUVRAGES HYDRAULIQUES </t>
  </si>
  <si>
    <t>29</t>
  </si>
  <si>
    <t>Déblai de fouilles</t>
  </si>
  <si>
    <t>31</t>
  </si>
  <si>
    <t>32</t>
  </si>
  <si>
    <r>
      <t>m</t>
    </r>
    <r>
      <rPr>
        <b/>
        <vertAlign val="superscript"/>
        <sz val="12"/>
        <rFont val="Times New Roman"/>
        <family val="1"/>
      </rPr>
      <t>3</t>
    </r>
  </si>
  <si>
    <t xml:space="preserve">Béton de classe B25  </t>
  </si>
  <si>
    <t>34</t>
  </si>
  <si>
    <t>35</t>
  </si>
  <si>
    <t>36</t>
  </si>
  <si>
    <t>37</t>
  </si>
  <si>
    <t xml:space="preserve">Buses armées Diam.1000 classe 135 A </t>
  </si>
  <si>
    <t>38</t>
  </si>
  <si>
    <t>Acier HA</t>
  </si>
  <si>
    <t>Kg</t>
  </si>
  <si>
    <t>42</t>
  </si>
  <si>
    <r>
      <t>m</t>
    </r>
    <r>
      <rPr>
        <vertAlign val="superscript"/>
        <sz val="12"/>
        <rFont val="Times New Roman"/>
        <family val="1"/>
      </rPr>
      <t>3</t>
    </r>
    <r>
      <rPr>
        <sz val="11"/>
        <color theme="1"/>
        <rFont val="Calibri"/>
        <family val="2"/>
        <scheme val="minor"/>
      </rPr>
      <t/>
    </r>
  </si>
  <si>
    <t>44</t>
  </si>
  <si>
    <t>51</t>
  </si>
  <si>
    <t>52</t>
  </si>
  <si>
    <t>53</t>
  </si>
  <si>
    <t>u</t>
  </si>
  <si>
    <t>54</t>
  </si>
  <si>
    <t>Fossé bétonné TR 0.5</t>
  </si>
  <si>
    <t>55</t>
  </si>
  <si>
    <t>56</t>
  </si>
  <si>
    <t>57</t>
  </si>
  <si>
    <t>58</t>
  </si>
  <si>
    <t>59</t>
  </si>
  <si>
    <t>60</t>
  </si>
  <si>
    <t>61</t>
  </si>
  <si>
    <t>62</t>
  </si>
  <si>
    <t>V</t>
  </si>
  <si>
    <t>VI</t>
  </si>
  <si>
    <t xml:space="preserve">Signalisation </t>
  </si>
  <si>
    <t>Prémarquage</t>
  </si>
  <si>
    <t>Marquage spécial</t>
  </si>
  <si>
    <t>m2</t>
  </si>
  <si>
    <t xml:space="preserve">Plots retro fléchissant </t>
  </si>
  <si>
    <t>Panneaux standards type 100 et 200 avec panonceaux,  supports et massifs de fondation</t>
  </si>
  <si>
    <t>Panneaux standards type 300 avec support et massif de fondation</t>
  </si>
  <si>
    <t>Panneaux standards type 500 avec support et fondations</t>
  </si>
  <si>
    <t xml:space="preserve">Balises B12 </t>
  </si>
  <si>
    <t xml:space="preserve">                                                                                                                                                                                                                    </t>
  </si>
  <si>
    <t>TOTAL EN DIRHAMS - H.T.</t>
  </si>
  <si>
    <t>TVA 20%.</t>
  </si>
  <si>
    <t>TOTAL EN DIRHAMS - T.T.C</t>
  </si>
  <si>
    <t>M</t>
  </si>
  <si>
    <t>Marquage thermoplastique en bande 15 cm</t>
  </si>
  <si>
    <t>Fourniture de liant pour Couche d'accrochage</t>
  </si>
  <si>
    <t>Béton propreté classe B10</t>
  </si>
  <si>
    <t xml:space="preserve">Terre végétale </t>
  </si>
  <si>
    <t>Couche anticontaminante AC</t>
  </si>
  <si>
    <t xml:space="preserve">Mise en œuvre de grave bitume GB2  pour couche de base </t>
  </si>
  <si>
    <t>Mise en œuvre d’enrobé bitumineux BBSG2 pour couche de roulement</t>
  </si>
  <si>
    <t>Fourniture de Bitume pur pour GB2 et BBSG2</t>
  </si>
  <si>
    <t>Béton B20 pour TPC et ilots</t>
  </si>
  <si>
    <t xml:space="preserve">Bordures T4 </t>
  </si>
  <si>
    <t xml:space="preserve">Béton de classe B20 </t>
  </si>
  <si>
    <t xml:space="preserve">Buses armées Diam.800 classe 135 A </t>
  </si>
  <si>
    <t>Buses armées Diam.600 classe 135 A</t>
  </si>
  <si>
    <t xml:space="preserve">Lit de sable </t>
  </si>
  <si>
    <t>Enrochement 10/60</t>
  </si>
  <si>
    <t xml:space="preserve">Géotextile </t>
  </si>
  <si>
    <t xml:space="preserve">Canniveau  </t>
  </si>
  <si>
    <t>Herrissonage</t>
  </si>
  <si>
    <t>80</t>
  </si>
  <si>
    <t>Déplacement des reseaux</t>
  </si>
  <si>
    <t>Conduite d'eau potable</t>
  </si>
  <si>
    <t>Terrassement</t>
  </si>
  <si>
    <t xml:space="preserve">Terrassement en tranchée et en puits pour canalisations et ouvrages annexes, NT : terrain meuble , PF : toute profondeur </t>
  </si>
  <si>
    <t>m3</t>
  </si>
  <si>
    <t>Lit de pose pour conduite, Nature du matériau : sable</t>
  </si>
  <si>
    <t xml:space="preserve"> Conduites </t>
  </si>
  <si>
    <t>Fourniture, transport et pose de conduites en polyéthylène haute densité PEHD, Diamètre nominal : 90 mm, Pression nominale : 16 bar et toutes sujétions.</t>
  </si>
  <si>
    <t>Fourniture, transport et pose de conduites en polyéthylène haute densité PEHD, Diamètre nominal : 75 mm, Pression nominale : 16 bar et toutes sujétions.</t>
  </si>
  <si>
    <t>Essai en tranchée des canalisations</t>
  </si>
  <si>
    <t>Fourniture, transport et pose de grillage avertisseur bleu</t>
  </si>
  <si>
    <t>Rinçage et désinfection des conduites, Type : à l'eau claire en fin des travaux y compris fourniture des produits désinfectants, mise au point et réglage des équipements et toutes sujétions</t>
  </si>
  <si>
    <t>Fourniture,transport et pose des fourreaux  pour les traversées sous voies de circulation en PVC série 1  DN 160</t>
  </si>
  <si>
    <t>Réalisation de traversée de pistes et chaussées par forage horizontal, Type : route</t>
  </si>
  <si>
    <t xml:space="preserve"> Pièces spéciales et robinetterie</t>
  </si>
  <si>
    <t>Fourniture, transport et pose des équipements de point haut, Type : Ventouse triple fonction, Diamètre nominal : 60 mm, Pression nominale : 16 bar
y compris Té 80/60,RV 60,JD 80,Manchettes 80 et RBM 90/80 pour PEHD</t>
  </si>
  <si>
    <t>Ens</t>
  </si>
  <si>
    <t>Fourniture, transport et pose des équipements de point bas, Diamètre nominal : 60 mm, Pression nominale : 16 bar y compris Té 80/60,RV 60,Manchettes  80,JD 80,coude 60 et RBM 63/60 pour PEHD</t>
  </si>
  <si>
    <t>Fourniture, transport et pose de Joint de démontage, Type : autobuté, Nature du matériau : fonte ductile, Diamètre nominal : 80 mm, Pression nominale : 16 bar</t>
  </si>
  <si>
    <t>Fourniture, transport et pose de Joint de démontage, Type : autobuté, Nature du matériau : fonte ductile, Diamètre nominal : 60 mm, Pression nominale : 16 bar</t>
  </si>
  <si>
    <t xml:space="preserve">Fourniture, transport et pose de raccord bride major, Nature du matériau : fonte ductile pour tuyau PEHD, Diamètre nominal : 90/80 mm, Pression nominale : 16 bar, Classe : NA </t>
  </si>
  <si>
    <t xml:space="preserve">Fourniture, transport et pose de raccord bride major, Nature du matériau : fonte ductile pour tuyau PEHD, Diamètre nominal : 75/60 mm, Pression nominale : 16 bar, Classe : NA </t>
  </si>
  <si>
    <t xml:space="preserve">Fourniture, transport et pose de Té, Nature du matériau : fonte ductile, Diamètre nominal : 80/80 mm, Pression nominale : 16 bar, Classe : NA, Forme des extrémités : bouts à brides </t>
  </si>
  <si>
    <t xml:space="preserve">Fourniture, transport et pose de Té, Nature du matériau : fonte ductile, Diamètre nominal : 80/60 mm, Pression nominale : 16 bar, Classe : NA, Forme des extrémités : bouts à brides </t>
  </si>
  <si>
    <t>Fourniture, transport et pose de manchette à deux brides, , Nature du matériau : acier galvanisé à chaud, Diamètre nominal : 80 mm, Pression nominale : 16 bar, Longueur : 700 mm</t>
  </si>
  <si>
    <t>Fourniture, transport et pose de manchette à deux brides, , Nature du matériau : acier galvanisé à chaud, Diamètre nominal : 60 mm, Pression nominale : 16 bar, Longueur : 700 mm</t>
  </si>
  <si>
    <t xml:space="preserve"> Ouvrages annexes</t>
  </si>
  <si>
    <t>Génie civil des regards, Type : de vidanges s, Profondeur sous dalle : toutes profondeurs  m, Diamètre nominal de la plus grande conduite abritée par l’ouvrage : tous diamètres</t>
  </si>
  <si>
    <t>Génie civil des regards, Type : de ventouses , Profondeur sous dalle : toutes profondeurs  m, Diamètre nominal de la plus grande conduite abritée par l’ouvrage : tous diamètres</t>
  </si>
  <si>
    <t>Génie civil des regards, Type : de vanne de sectionnement, Profondeur sous dalle : toutes profondeurs  m, Diamètre nominal de la plus grande conduite abritée par l’ouvrage : tous diamètres</t>
  </si>
  <si>
    <t>Fourniture, transport et pose de tampon anti-vandale, Type : articulé complet et verouillé par verrou à empreinte réservée à la SRM pour regard en tôle forte pliée de 04 mm d'épaisseur galvanisée à chaud de dimension : 0,80 x 0,80 m</t>
  </si>
  <si>
    <t>F</t>
  </si>
  <si>
    <t>12</t>
  </si>
  <si>
    <t>15</t>
  </si>
  <si>
    <t>21</t>
  </si>
  <si>
    <t>22</t>
  </si>
  <si>
    <t>25</t>
  </si>
  <si>
    <t>30</t>
  </si>
  <si>
    <t>33</t>
  </si>
  <si>
    <t>39</t>
  </si>
  <si>
    <t>40</t>
  </si>
  <si>
    <t>41</t>
  </si>
  <si>
    <t>43</t>
  </si>
  <si>
    <t>45</t>
  </si>
  <si>
    <t>46</t>
  </si>
  <si>
    <t>47</t>
  </si>
  <si>
    <t>48</t>
  </si>
  <si>
    <t>49</t>
  </si>
  <si>
    <t>50</t>
  </si>
  <si>
    <t>63</t>
  </si>
  <si>
    <t>Matériaux sélectionnés MSII</t>
  </si>
  <si>
    <t>Remblai de fouilles</t>
  </si>
  <si>
    <t>Réseau électrique</t>
  </si>
  <si>
    <t>BT</t>
  </si>
  <si>
    <t>Fourniture transport et dressage de poteaux BT en béton 9m-F800 DaN, yc massif en fondation</t>
  </si>
  <si>
    <t>Dépose de ligne aérienne en câble torsadé yc accessoires transport et dépose au dépôt</t>
  </si>
  <si>
    <t>Dépose des poteaux tout  type avec réfection tout type</t>
  </si>
  <si>
    <t>Fourniture transport et montage d'un ensemble de suspension type ES 1500 pour câble torsadé BT</t>
  </si>
  <si>
    <t>Fourniture transport et montage d'un ensemble d'ancrage type EA 1500 pour câble torsadé BT</t>
  </si>
  <si>
    <t>Fourniture transport et pose de câble torsadé 3X70+1X54,6+2X16 mm² Alu sur poteau</t>
  </si>
  <si>
    <t>Fourniture transport et pose de câble Alu U 1000 ARVFV 3X95+1X50 mm²</t>
  </si>
  <si>
    <t>Fourniture transport et pose de câble Cuivre U 1000 ARVFV 4X16mm² (pour les branchements existants)</t>
  </si>
  <si>
    <t>Fouille en terrain meuble sous trottoir yc remblais et grillage de signalisation (1à3 câbles BT)</t>
  </si>
  <si>
    <t>Fouille en terrain rocheux sous trottoir yc remblais et grillage de signalisation (1à3 câbles BT)</t>
  </si>
  <si>
    <t>Relevé topographique</t>
  </si>
  <si>
    <t>HTA</t>
  </si>
  <si>
    <t>Fourniture et transport de câble PRC 1x240mm², 12/20 KV Touret, Alu/PRC, Type S26-Entreprise</t>
  </si>
  <si>
    <t>Transport tourets de câbles HTA-BT poids de 4T</t>
  </si>
  <si>
    <t>Remontée de câbles HTA sur poteau conforme au descriptif technique</t>
  </si>
  <si>
    <t>Fourniture transport et pose de câble Almélec 54,6mm²</t>
  </si>
  <si>
    <t>Fourniture transport et pose de poteaux béton 13m F 1500 daN, yc massif en fondation</t>
  </si>
  <si>
    <t>Fourniture transport et pose de poteaux béton 13m F 1000 daN, yc massif en fondation</t>
  </si>
  <si>
    <t>Dépose poteaux HTA différents efforts yc transport du poteau et armements au poste RIAD</t>
  </si>
  <si>
    <t>Fourniture transport et pose d'Armement Nappe Voûte type NV2 170-125 complet</t>
  </si>
  <si>
    <t>Fourniture transport et pose d'Herse d'arrêt H170 complet</t>
  </si>
  <si>
    <t>Transport et installation d'IACM fourni par REDAL</t>
  </si>
  <si>
    <t>Dépose et transport d'IACM</t>
  </si>
  <si>
    <t>Confection d'une dalle de manœuvre pour organe de coupure (IACM,IAT,etc....)</t>
  </si>
  <si>
    <t>Fourniture et montage d'un parafoudre HTA à oxyde de zinc jusqu'à 36 KV avec équerre de fixation</t>
  </si>
  <si>
    <t>Confection des mises à la terre des masses</t>
  </si>
  <si>
    <t>Ouverture des fouilles en terrain meuble en terrain nu</t>
  </si>
  <si>
    <t>Ouverture des fouilles en terrain rocheux en terrain nu</t>
  </si>
  <si>
    <t>Fourniture transport et pose de tubes annelés double paroi DN200(750N)</t>
  </si>
  <si>
    <t>Fourniture transport et pose de tubes annelés double paroi DN200(450N)</t>
  </si>
  <si>
    <t>Fourniture transport et pose de grillage plastique de couleur rouge</t>
  </si>
  <si>
    <t>Fourniture transport et pose du sable de concassage</t>
  </si>
  <si>
    <t>Levé topographique des réseaux électriques</t>
  </si>
  <si>
    <t>Tirages de câble 1X240 mm² PRC Alu S26</t>
  </si>
  <si>
    <t>Fourniture transport et pose de transformateur haut de poteau type H61 de 100KVA/22KV/B2 à 5 prises de courant 19,0; 21,0; 22,0 et 23,0 KV</t>
  </si>
  <si>
    <t>Dépose de transformateur HTA/BT</t>
  </si>
  <si>
    <t>m²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</si>
  <si>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</si>
  <si>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</si>
  <si>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</si>
  <si>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</si>
  <si>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</si>
  <si>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</si>
  <si>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</si>
  <si>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</si>
  <si>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</si>
  <si>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 xml:space="preserve">INSTALLATION DE CHANTIER ET DEGAGEGEMTN D'EMPRISE </t>
  </si>
  <si>
    <t>64</t>
  </si>
  <si>
    <t>Peines et soins AEP</t>
  </si>
  <si>
    <t>Peines et soins HT/BT</t>
  </si>
  <si>
    <t>Fourniture, transport et pose de Robinet vanne, Type : à opercule caouatchouc, Nature du matériau : corps en fonte, forme des extrémités : à brides, Diamètre nominal : 60  mm, Pression nominale : 16  bar</t>
  </si>
  <si>
    <t>Fourniture, transport et pose de Robinet vanne, Type : à opercule caouatchouc, Nature du matériau : corps en fonte, forme des extrémités : à brides, Diamètre nominal : 80  mm, Pression nominale : 16  bar</t>
  </si>
  <si>
    <t>Fourniture transport et montage  de remontée aéro-souterraine sur façade pour câble BT toutes sections</t>
  </si>
  <si>
    <t>Fourniture d'IACM 24KV/In 200A/PDC 50A/PDF 20KA</t>
  </si>
  <si>
    <t>Ouverture des fouilles en terrain meuble sous chaussée</t>
  </si>
  <si>
    <t>Ouverture des fouilles en terrain rocheux sous chaussée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</si>
  <si>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</si>
  <si>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</si>
  <si>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</si>
  <si>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</si>
  <si>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</si>
  <si>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</si>
  <si>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</si>
  <si>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</si>
  <si>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</si>
  <si>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</si>
  <si>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</si>
  <si>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</si>
  <si>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</si>
  <si>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</si>
  <si>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</si>
  <si>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</si>
  <si>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</si>
  <si>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</si>
  <si>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</si>
  <si>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</si>
  <si>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</si>
  <si>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</si>
  <si>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</si>
  <si>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</si>
  <si>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</si>
  <si>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</si>
  <si>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</si>
  <si>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</si>
  <si>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</si>
  <si>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</si>
  <si>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</si>
  <si>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</si>
  <si>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</si>
  <si>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</si>
  <si>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</si>
  <si>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</si>
  <si>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</si>
  <si>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112</t>
  </si>
  <si>
    <t>Annoté</t>
  </si>
  <si>
    <t>DPETL</t>
  </si>
  <si>
    <t>Perre maconné</t>
  </si>
  <si>
    <t>113</t>
  </si>
  <si>
    <t>Fait à ……………………… le …………………</t>
  </si>
  <si>
    <t>(Signature et cachet du concurrent)</t>
  </si>
  <si>
    <t>Objet: Travaux de dédoublement de la RP 3317 du PK 0+000 au PK 5+000 --Province de Benslimane-</t>
  </si>
  <si>
    <t xml:space="preserve">Bordereau des prix détail estimatif </t>
  </si>
  <si>
    <r>
      <t>m</t>
    </r>
    <r>
      <rPr>
        <vertAlign val="superscript"/>
        <sz val="11"/>
        <rFont val="Simplified Arabic"/>
        <family val="1"/>
      </rPr>
      <t>3</t>
    </r>
  </si>
  <si>
    <r>
      <t>m</t>
    </r>
    <r>
      <rPr>
        <vertAlign val="superscript"/>
        <sz val="11"/>
        <rFont val="Simplified Arabic"/>
        <family val="1"/>
      </rPr>
      <t>2</t>
    </r>
  </si>
  <si>
    <r>
      <t>m</t>
    </r>
    <r>
      <rPr>
        <b/>
        <vertAlign val="superscript"/>
        <sz val="11"/>
        <rFont val="Simplified Arabic"/>
        <family val="1"/>
      </rPr>
      <t>3</t>
    </r>
  </si>
  <si>
    <r>
      <t>m</t>
    </r>
    <r>
      <rPr>
        <vertAlign val="superscript"/>
        <sz val="11"/>
        <rFont val="Simplified Arabic"/>
        <family val="1"/>
      </rPr>
      <t>3</t>
    </r>
    <r>
      <rPr>
        <sz val="11"/>
        <color theme="1"/>
        <rFont val="Calibri"/>
        <family val="2"/>
        <scheme val="minor"/>
      </rPr>
      <t/>
    </r>
  </si>
  <si>
    <t xml:space="preserve">Arrêté le présent bordereau des prix - détail estimatif à la somme de (Total TTC en DH)  :  ………...............…………………………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(en chiffres 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</si>
</sst>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.0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b/>
      <sz val="10"/>
      <name val="Calibri"/>
      <family val="2"/>
      <scheme val="minor"/>
    </font>
    <font>
      <sz val="12"/>
      <name val="Times New Roman"/>
      <family val="1"/>
    </font>
    <font>
      <sz val="10"/>
      <name val="Calibri"/>
      <family val="2"/>
      <scheme val="minor"/>
    </font>
    <font>
      <vertAlign val="superscript"/>
      <sz val="12"/>
      <name val="Times New Roman"/>
      <family val="1"/>
    </font>
    <font>
      <b/>
      <vertAlign val="superscript"/>
      <sz val="12"/>
      <name val="Times New Roman"/>
      <family val="1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i/>
      <sz val="12"/>
      <name val="Times New Roman"/>
      <family val="1"/>
    </font>
    <font>
      <b/>
      <sz val="14"/>
      <name val="Times New Roman"/>
      <family val="1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8"/>
      <name val="Calibri"/>
      <family val="2"/>
      <scheme val="minor"/>
    </font>
    <font>
      <sz val="10"/>
      <name val="Bookman Old Style"/>
      <family val="1"/>
    </font>
    <font>
      <b/>
      <sz val="16"/>
      <name val="Bookman Old Style"/>
      <family val="1"/>
    </font>
    <font>
      <b/>
      <sz val="12"/>
      <name val="Simplified Arabic"/>
      <family val="1"/>
    </font>
    <font>
      <b/>
      <sz val="11"/>
      <name val="Simplified Arabic"/>
      <family val="1"/>
    </font>
    <font>
      <b/>
      <i/>
      <sz val="12"/>
      <name val="Simplified Arabic"/>
      <family val="1"/>
    </font>
    <font>
      <b/>
      <sz val="14"/>
      <name val="Simplified Arabic"/>
      <family val="1"/>
    </font>
    <font>
      <sz val="11"/>
      <name val="Simplified Arabic"/>
      <family val="1"/>
    </font>
    <font>
      <vertAlign val="superscript"/>
      <sz val="11"/>
      <name val="Simplified Arabic"/>
      <family val="1"/>
    </font>
    <font>
      <b/>
      <vertAlign val="superscript"/>
      <sz val="11"/>
      <name val="Simplified Arabic"/>
      <family val="1"/>
    </font>
    <font>
      <sz val="11"/>
      <color rgb="FFFF0000"/>
      <name val="Simplified Arabic"/>
      <family val="1"/>
    </font>
    <font>
      <b/>
      <sz val="11"/>
      <name val="Sitka Banner"/>
    </font>
    <font>
      <sz val="11"/>
      <color theme="1"/>
      <name val="Sitka Banner"/>
    </font>
    <font>
      <b/>
      <sz val="12"/>
      <color theme="1"/>
      <name val="Bookman Old Style"/>
      <family val="1"/>
    </font>
  </fonts>
  <fills count="9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</fills>
  <borders count="36">
    <border>
      <left/>
      <right/>
      <top/>
      <bottom/>
      <diagonal/>
    </border>
    <border>
      <left style="thin">
        <color theme="4" tint="0.39985351115451523"/>
      </left>
      <right style="thin">
        <color theme="4" tint="0.39985351115451523"/>
      </right>
      <top style="thin">
        <color theme="4" tint="0.39988402966399123"/>
      </top>
      <bottom/>
      <diagonal/>
    </border>
    <border>
      <left style="thin">
        <color theme="4" tint="0.39985351115451523"/>
      </left>
      <right style="thin">
        <color theme="4" tint="0.39982299264503923"/>
      </right>
      <top style="thin">
        <color theme="4" tint="0.39982299264503923"/>
      </top>
      <bottom style="thin">
        <color theme="4" tint="0.39982299264503923"/>
      </bottom>
      <diagonal/>
    </border>
    <border>
      <left style="thin">
        <color theme="4" tint="0.39982299264503923"/>
      </left>
      <right style="thin">
        <color theme="4" tint="0.39982299264503923"/>
      </right>
      <top style="thin">
        <color theme="4" tint="0.39982299264503923"/>
      </top>
      <bottom style="thin">
        <color theme="4" tint="0.39982299264503923"/>
      </bottom>
      <diagonal/>
    </border>
    <border>
      <left/>
      <right/>
      <top style="thin">
        <color theme="4" tint="0.39985351115451523"/>
      </top>
      <bottom style="thin">
        <color theme="4" tint="0.39985351115451523"/>
      </bottom>
      <diagonal/>
    </border>
    <border>
      <left style="thin">
        <color theme="4" tint="0.39985351115451523"/>
      </left>
      <right style="thin">
        <color theme="4" tint="0.39985351115451523"/>
      </right>
      <top/>
      <bottom style="thin">
        <color theme="4" tint="0.39985351115451523"/>
      </bottom>
      <diagonal/>
    </border>
    <border>
      <left style="thin">
        <color theme="4" tint="0.39985351115451523"/>
      </left>
      <right style="thin">
        <color theme="4" tint="0.39985351115451523"/>
      </right>
      <top style="thin">
        <color theme="4" tint="0.39985351115451523"/>
      </top>
      <bottom style="thin">
        <color theme="4" tint="0.39985351115451523"/>
      </bottom>
      <diagonal/>
    </border>
    <border>
      <left style="thin">
        <color theme="4" tint="0.39985351115451523"/>
      </left>
      <right style="thin">
        <color theme="4" tint="0.39985351115451523"/>
      </right>
      <top style="thin">
        <color theme="4" tint="0.39985351115451523"/>
      </top>
      <bottom/>
      <diagonal/>
    </border>
    <border>
      <left style="thin">
        <color theme="4" tint="0.39985351115451523"/>
      </left>
      <right/>
      <top style="thin">
        <color theme="4" tint="0.39985351115451523"/>
      </top>
      <bottom style="thin">
        <color theme="4" tint="0.39985351115451523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85351115451523"/>
      </top>
      <bottom style="thin">
        <color theme="4" tint="0.3998535111545152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4" tint="0.39985351115451523"/>
      </left>
      <right style="thin">
        <color theme="4" tint="0.39985351115451523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82299264503923"/>
      </left>
      <right/>
      <top style="thin">
        <color theme="4" tint="0.39982299264503923"/>
      </top>
      <bottom style="thin">
        <color theme="4" tint="0.39982299264503923"/>
      </bottom>
      <diagonal/>
    </border>
    <border>
      <left style="thin">
        <color theme="4" tint="0.39985351115451523"/>
      </left>
      <right/>
      <top/>
      <bottom style="thin">
        <color theme="4" tint="0.39985351115451523"/>
      </bottom>
      <diagonal/>
    </border>
    <border>
      <left style="thin">
        <color theme="4" tint="0.39985351115451523"/>
      </left>
      <right/>
      <top style="thin">
        <color theme="4" tint="0.39985351115451523"/>
      </top>
      <bottom/>
      <diagonal/>
    </border>
    <border>
      <left style="medium">
        <color indexed="64"/>
      </left>
      <right style="thin">
        <color theme="4" tint="0.39982299264503923"/>
      </right>
      <top style="thin">
        <color theme="4" tint="0.39982299264503923"/>
      </top>
      <bottom style="thin">
        <color theme="4" tint="0.39982299264503923"/>
      </bottom>
      <diagonal/>
    </border>
    <border>
      <left style="thin">
        <color theme="4" tint="0.39982299264503923"/>
      </left>
      <right style="medium">
        <color indexed="64"/>
      </right>
      <top style="thin">
        <color theme="4" tint="0.39982299264503923"/>
      </top>
      <bottom style="thin">
        <color theme="4" tint="0.39982299264503923"/>
      </bottom>
      <diagonal/>
    </border>
    <border>
      <left style="medium">
        <color indexed="64"/>
      </left>
      <right style="thin">
        <color theme="4" tint="0.39985351115451523"/>
      </right>
      <top/>
      <bottom style="thin">
        <color theme="4" tint="0.39985351115451523"/>
      </bottom>
      <diagonal/>
    </border>
    <border>
      <left style="thin">
        <color theme="4" tint="0.39985351115451523"/>
      </left>
      <right style="medium">
        <color indexed="64"/>
      </right>
      <top/>
      <bottom style="thin">
        <color theme="4" tint="0.39985351115451523"/>
      </bottom>
      <diagonal/>
    </border>
    <border>
      <left style="medium">
        <color indexed="64"/>
      </left>
      <right style="thin">
        <color theme="4" tint="0.39985351115451523"/>
      </right>
      <top style="thin">
        <color theme="4" tint="0.39985351115451523"/>
      </top>
      <bottom/>
      <diagonal/>
    </border>
    <border>
      <left style="thin">
        <color theme="4" tint="0.39985351115451523"/>
      </left>
      <right style="medium">
        <color indexed="64"/>
      </right>
      <top style="thin">
        <color theme="4" tint="0.39985351115451523"/>
      </top>
      <bottom/>
      <diagonal/>
    </border>
    <border>
      <left style="medium">
        <color indexed="64"/>
      </left>
      <right style="thin">
        <color theme="4" tint="0.39985351115451523"/>
      </right>
      <top style="thin">
        <color theme="4" tint="0.39985351115451523"/>
      </top>
      <bottom style="thin">
        <color theme="4" tint="0.39985351115451523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4" tint="0.39985351115451523"/>
      </left>
      <right style="thin">
        <color theme="4" tint="0.39982299264503923"/>
      </right>
      <top/>
      <bottom style="thin">
        <color theme="4" tint="0.39982299264503923"/>
      </bottom>
      <diagonal/>
    </border>
    <border>
      <left style="thin">
        <color theme="4" tint="0.39982299264503923"/>
      </left>
      <right style="thin">
        <color theme="4" tint="0.39982299264503923"/>
      </right>
      <top/>
      <bottom style="thin">
        <color theme="4" tint="0.39982299264503923"/>
      </bottom>
      <diagonal/>
    </border>
    <border>
      <left style="thin">
        <color theme="4" tint="0.39982299264503923"/>
      </left>
      <right/>
      <top/>
      <bottom style="thin">
        <color theme="4" tint="0.39982299264503923"/>
      </bottom>
      <diagonal/>
    </border>
    <border>
      <left style="medium">
        <color indexed="64"/>
      </left>
      <right style="thin">
        <color theme="4" tint="0.39982299264503923"/>
      </right>
      <top/>
      <bottom style="thin">
        <color theme="4" tint="0.39982299264503923"/>
      </bottom>
      <diagonal/>
    </border>
    <border>
      <left style="thin">
        <color theme="4" tint="0.39982299264503923"/>
      </left>
      <right style="medium">
        <color indexed="64"/>
      </right>
      <top/>
      <bottom style="thin">
        <color theme="4" tint="0.3998229926450392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 applyProtection="0"/>
    <xf numFmtId="0" fontId="13" fillId="0" borderId="0"/>
    <xf numFmtId="9" fontId="13" fillId="0" borderId="0" applyFont="0" applyFill="0" applyBorder="0" applyAlignment="0" applyProtection="0"/>
  </cellStyleXfs>
  <cellXfs count="212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3" fontId="2" fillId="2" borderId="1" xfId="1" applyNumberFormat="1" applyFont="1" applyFill="1" applyBorder="1" applyAlignment="1">
      <alignment horizontal="right" vertical="center" wrapText="1"/>
    </xf>
    <xf numFmtId="3" fontId="2" fillId="2" borderId="1" xfId="1" applyNumberFormat="1" applyFont="1" applyFill="1" applyBorder="1" applyAlignment="1">
      <alignment horizontal="center" vertical="center" wrapText="1"/>
    </xf>
    <xf numFmtId="4" fontId="2" fillId="2" borderId="1" xfId="1" applyNumberFormat="1" applyFont="1" applyFill="1" applyBorder="1" applyAlignment="1">
      <alignment horizontal="right" vertical="center" wrapText="1"/>
    </xf>
    <xf numFmtId="0" fontId="3" fillId="2" borderId="0" xfId="1" applyFont="1" applyFill="1" applyAlignment="1">
      <alignment horizontal="center" wrapText="1"/>
    </xf>
    <xf numFmtId="0" fontId="2" fillId="3" borderId="2" xfId="2" applyFont="1" applyFill="1" applyBorder="1" applyAlignment="1">
      <alignment horizontal="center" vertical="center" wrapText="1"/>
    </xf>
    <xf numFmtId="0" fontId="2" fillId="3" borderId="3" xfId="1" quotePrefix="1" applyFont="1" applyFill="1" applyBorder="1" applyAlignment="1" applyProtection="1">
      <alignment vertical="center" wrapText="1"/>
      <protection locked="0"/>
    </xf>
    <xf numFmtId="3" fontId="2" fillId="3" borderId="3" xfId="1" quotePrefix="1" applyNumberFormat="1" applyFont="1" applyFill="1" applyBorder="1" applyAlignment="1" applyProtection="1">
      <alignment horizontal="right" vertical="center" wrapText="1"/>
      <protection locked="0"/>
    </xf>
    <xf numFmtId="4" fontId="2" fillId="3" borderId="3" xfId="1" quotePrefix="1" applyNumberFormat="1" applyFont="1" applyFill="1" applyBorder="1" applyAlignment="1" applyProtection="1">
      <alignment horizontal="right" vertical="center" wrapText="1"/>
      <protection locked="0"/>
    </xf>
    <xf numFmtId="0" fontId="3" fillId="3" borderId="4" xfId="1" applyFont="1" applyFill="1" applyBorder="1" applyAlignment="1">
      <alignment horizontal="left" wrapText="1"/>
    </xf>
    <xf numFmtId="49" fontId="4" fillId="0" borderId="5" xfId="1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vertical="center" wrapText="1"/>
    </xf>
    <xf numFmtId="0" fontId="4" fillId="0" borderId="5" xfId="1" applyFont="1" applyBorder="1" applyAlignment="1">
      <alignment horizontal="center" vertical="center" wrapText="1"/>
    </xf>
    <xf numFmtId="3" fontId="4" fillId="0" borderId="5" xfId="1" applyNumberFormat="1" applyFont="1" applyBorder="1" applyAlignment="1">
      <alignment horizontal="right" vertical="center" wrapText="1"/>
    </xf>
    <xf numFmtId="3" fontId="4" fillId="0" borderId="5" xfId="1" applyNumberFormat="1" applyFont="1" applyBorder="1" applyAlignment="1">
      <alignment horizontal="center" vertical="center" wrapText="1"/>
    </xf>
    <xf numFmtId="4" fontId="4" fillId="0" borderId="5" xfId="1" applyNumberFormat="1" applyFont="1" applyBorder="1" applyAlignment="1">
      <alignment horizontal="right" vertical="center" wrapText="1"/>
    </xf>
    <xf numFmtId="0" fontId="5" fillId="0" borderId="0" xfId="1" applyFont="1" applyAlignment="1">
      <alignment wrapText="1"/>
    </xf>
    <xf numFmtId="0" fontId="4" fillId="0" borderId="6" xfId="1" applyFont="1" applyBorder="1" applyAlignment="1">
      <alignment vertical="center" wrapText="1"/>
    </xf>
    <xf numFmtId="0" fontId="4" fillId="4" borderId="6" xfId="1" applyFont="1" applyFill="1" applyBorder="1" applyAlignment="1">
      <alignment horizontal="center" vertical="center" wrapText="1"/>
    </xf>
    <xf numFmtId="3" fontId="4" fillId="4" borderId="6" xfId="1" applyNumberFormat="1" applyFont="1" applyFill="1" applyBorder="1" applyAlignment="1">
      <alignment horizontal="right" vertical="center" wrapText="1"/>
    </xf>
    <xf numFmtId="3" fontId="4" fillId="0" borderId="7" xfId="1" applyNumberFormat="1" applyFont="1" applyBorder="1" applyAlignment="1">
      <alignment horizontal="center" vertical="center" wrapText="1"/>
    </xf>
    <xf numFmtId="0" fontId="4" fillId="0" borderId="7" xfId="1" applyFont="1" applyBorder="1" applyAlignment="1">
      <alignment vertical="center" wrapText="1"/>
    </xf>
    <xf numFmtId="3" fontId="4" fillId="0" borderId="7" xfId="1" applyNumberFormat="1" applyFont="1" applyBorder="1" applyAlignment="1">
      <alignment horizontal="right" vertical="center" wrapText="1"/>
    </xf>
    <xf numFmtId="4" fontId="4" fillId="0" borderId="7" xfId="1" applyNumberFormat="1" applyFont="1" applyBorder="1" applyAlignment="1">
      <alignment horizontal="right" vertical="center" wrapText="1"/>
    </xf>
    <xf numFmtId="49" fontId="4" fillId="4" borderId="5" xfId="1" applyNumberFormat="1" applyFont="1" applyFill="1" applyBorder="1" applyAlignment="1">
      <alignment horizontal="center" vertical="center" wrapText="1"/>
    </xf>
    <xf numFmtId="0" fontId="4" fillId="4" borderId="5" xfId="1" applyFont="1" applyFill="1" applyBorder="1" applyAlignment="1">
      <alignment vertical="center" wrapText="1"/>
    </xf>
    <xf numFmtId="0" fontId="4" fillId="4" borderId="5" xfId="1" applyFont="1" applyFill="1" applyBorder="1" applyAlignment="1">
      <alignment horizontal="center" vertical="center" wrapText="1"/>
    </xf>
    <xf numFmtId="3" fontId="4" fillId="4" borderId="5" xfId="1" applyNumberFormat="1" applyFont="1" applyFill="1" applyBorder="1" applyAlignment="1">
      <alignment horizontal="right" vertical="center" wrapText="1"/>
    </xf>
    <xf numFmtId="3" fontId="4" fillId="4" borderId="5" xfId="1" applyNumberFormat="1" applyFont="1" applyFill="1" applyBorder="1" applyAlignment="1">
      <alignment horizontal="center" vertical="center" wrapText="1"/>
    </xf>
    <xf numFmtId="4" fontId="4" fillId="4" borderId="5" xfId="1" applyNumberFormat="1" applyFont="1" applyFill="1" applyBorder="1" applyAlignment="1">
      <alignment horizontal="right" vertical="center" wrapText="1"/>
    </xf>
    <xf numFmtId="0" fontId="5" fillId="4" borderId="0" xfId="1" applyFont="1" applyFill="1" applyAlignment="1">
      <alignment wrapText="1"/>
    </xf>
    <xf numFmtId="0" fontId="4" fillId="0" borderId="7" xfId="1" applyFont="1" applyBorder="1" applyAlignment="1">
      <alignment horizontal="center" vertical="center" wrapText="1"/>
    </xf>
    <xf numFmtId="4" fontId="4" fillId="4" borderId="7" xfId="1" applyNumberFormat="1" applyFont="1" applyFill="1" applyBorder="1" applyAlignment="1">
      <alignment horizontal="right" vertical="center" wrapText="1"/>
    </xf>
    <xf numFmtId="0" fontId="4" fillId="4" borderId="7" xfId="1" applyFont="1" applyFill="1" applyBorder="1" applyAlignment="1">
      <alignment horizontal="center" vertical="center" wrapText="1"/>
    </xf>
    <xf numFmtId="3" fontId="4" fillId="4" borderId="7" xfId="1" applyNumberFormat="1" applyFont="1" applyFill="1" applyBorder="1" applyAlignment="1">
      <alignment horizontal="right" vertical="center" wrapText="1"/>
    </xf>
    <xf numFmtId="3" fontId="4" fillId="4" borderId="7" xfId="1" applyNumberFormat="1" applyFont="1" applyFill="1" applyBorder="1" applyAlignment="1">
      <alignment horizontal="center" vertical="center" wrapText="1"/>
    </xf>
    <xf numFmtId="0" fontId="4" fillId="4" borderId="7" xfId="1" applyFont="1" applyFill="1" applyBorder="1" applyAlignment="1">
      <alignment vertical="center" wrapText="1"/>
    </xf>
    <xf numFmtId="0" fontId="8" fillId="4" borderId="0" xfId="1" applyFont="1" applyFill="1" applyAlignment="1">
      <alignment wrapText="1"/>
    </xf>
    <xf numFmtId="0" fontId="9" fillId="4" borderId="0" xfId="1" applyFont="1" applyFill="1" applyAlignment="1">
      <alignment wrapText="1"/>
    </xf>
    <xf numFmtId="0" fontId="4" fillId="0" borderId="6" xfId="1" applyFont="1" applyBorder="1" applyAlignment="1">
      <alignment horizontal="center" vertical="center" wrapText="1"/>
    </xf>
    <xf numFmtId="3" fontId="4" fillId="0" borderId="6" xfId="1" applyNumberFormat="1" applyFont="1" applyBorder="1" applyAlignment="1">
      <alignment horizontal="center" vertical="center" wrapText="1"/>
    </xf>
    <xf numFmtId="3" fontId="4" fillId="4" borderId="6" xfId="1" applyNumberFormat="1" applyFont="1" applyFill="1" applyBorder="1" applyAlignment="1">
      <alignment horizontal="center" vertical="center" wrapText="1"/>
    </xf>
    <xf numFmtId="49" fontId="4" fillId="4" borderId="7" xfId="1" applyNumberFormat="1" applyFont="1" applyFill="1" applyBorder="1" applyAlignment="1">
      <alignment horizontal="center" vertical="center" wrapText="1"/>
    </xf>
    <xf numFmtId="0" fontId="11" fillId="3" borderId="8" xfId="2" applyFont="1" applyFill="1" applyBorder="1" applyAlignment="1">
      <alignment horizontal="center" vertical="center" wrapText="1"/>
    </xf>
    <xf numFmtId="0" fontId="11" fillId="3" borderId="9" xfId="1" quotePrefix="1" applyFont="1" applyFill="1" applyBorder="1" applyAlignment="1" applyProtection="1">
      <alignment vertical="center" wrapText="1"/>
      <protection locked="0"/>
    </xf>
    <xf numFmtId="0" fontId="11" fillId="3" borderId="10" xfId="1" quotePrefix="1" applyFont="1" applyFill="1" applyBorder="1" applyAlignment="1" applyProtection="1">
      <alignment vertical="center" wrapText="1"/>
      <protection locked="0"/>
    </xf>
    <xf numFmtId="3" fontId="11" fillId="3" borderId="10" xfId="1" quotePrefix="1" applyNumberFormat="1" applyFont="1" applyFill="1" applyBorder="1" applyAlignment="1" applyProtection="1">
      <alignment horizontal="right" vertical="center" wrapText="1"/>
      <protection locked="0"/>
    </xf>
    <xf numFmtId="4" fontId="12" fillId="3" borderId="10" xfId="1" quotePrefix="1" applyNumberFormat="1" applyFont="1" applyFill="1" applyBorder="1" applyAlignment="1" applyProtection="1">
      <alignment horizontal="right" vertical="center" wrapText="1"/>
      <protection locked="0"/>
    </xf>
    <xf numFmtId="0" fontId="5" fillId="4" borderId="0" xfId="1" applyFont="1" applyFill="1" applyAlignment="1">
      <alignment vertical="center" wrapText="1"/>
    </xf>
    <xf numFmtId="0" fontId="5" fillId="0" borderId="0" xfId="1" applyFont="1" applyAlignment="1">
      <alignment horizontal="center"/>
    </xf>
    <xf numFmtId="0" fontId="5" fillId="0" borderId="0" xfId="1" applyFont="1"/>
    <xf numFmtId="3" fontId="5" fillId="0" borderId="0" xfId="1" applyNumberFormat="1" applyFont="1" applyAlignment="1">
      <alignment horizontal="right" vertical="center"/>
    </xf>
    <xf numFmtId="3" fontId="5" fillId="0" borderId="0" xfId="1" applyNumberFormat="1" applyFont="1" applyAlignment="1">
      <alignment horizontal="center" vertical="center"/>
    </xf>
    <xf numFmtId="4" fontId="10" fillId="0" borderId="0" xfId="1" applyNumberFormat="1" applyFont="1" applyAlignment="1">
      <alignment horizontal="right" vertical="center"/>
    </xf>
    <xf numFmtId="165" fontId="5" fillId="0" borderId="0" xfId="1" applyNumberFormat="1" applyFont="1" applyAlignment="1">
      <alignment horizontal="center"/>
    </xf>
    <xf numFmtId="165" fontId="4" fillId="4" borderId="7" xfId="1" applyNumberFormat="1" applyFont="1" applyFill="1" applyBorder="1" applyAlignment="1">
      <alignment horizontal="right" vertical="center" wrapText="1"/>
    </xf>
    <xf numFmtId="0" fontId="3" fillId="3" borderId="0" xfId="1" applyFont="1" applyFill="1" applyAlignment="1">
      <alignment horizontal="left" wrapText="1"/>
    </xf>
    <xf numFmtId="0" fontId="2" fillId="3" borderId="0" xfId="1" quotePrefix="1" applyFont="1" applyFill="1" applyAlignment="1" applyProtection="1">
      <alignment vertical="center" wrapText="1"/>
      <protection locked="0"/>
    </xf>
    <xf numFmtId="3" fontId="2" fillId="3" borderId="0" xfId="1" quotePrefix="1" applyNumberFormat="1" applyFont="1" applyFill="1" applyAlignment="1" applyProtection="1">
      <alignment horizontal="right" vertical="center" wrapText="1"/>
      <protection locked="0"/>
    </xf>
    <xf numFmtId="4" fontId="2" fillId="3" borderId="0" xfId="1" quotePrefix="1" applyNumberFormat="1" applyFont="1" applyFill="1" applyAlignment="1" applyProtection="1">
      <alignment horizontal="right" vertical="center" wrapText="1"/>
      <protection locked="0"/>
    </xf>
    <xf numFmtId="0" fontId="14" fillId="0" borderId="11" xfId="4" applyFont="1" applyBorder="1" applyAlignment="1">
      <alignment horizontal="left"/>
    </xf>
    <xf numFmtId="0" fontId="14" fillId="0" borderId="12" xfId="4" applyFont="1" applyBorder="1" applyAlignment="1">
      <alignment horizontal="left"/>
    </xf>
    <xf numFmtId="4" fontId="14" fillId="0" borderId="12" xfId="4" applyNumberFormat="1" applyFont="1" applyBorder="1" applyAlignment="1">
      <alignment horizontal="left"/>
    </xf>
    <xf numFmtId="0" fontId="2" fillId="3" borderId="0" xfId="1" quotePrefix="1" applyFont="1" applyFill="1" applyAlignment="1" applyProtection="1">
      <alignment vertical="center"/>
      <protection locked="0"/>
    </xf>
    <xf numFmtId="49" fontId="4" fillId="4" borderId="13" xfId="1" applyNumberFormat="1" applyFont="1" applyFill="1" applyBorder="1" applyAlignment="1">
      <alignment horizontal="center" vertical="center" wrapText="1"/>
    </xf>
    <xf numFmtId="4" fontId="2" fillId="2" borderId="1" xfId="1" applyNumberFormat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0" fontId="0" fillId="5" borderId="0" xfId="6" applyNumberFormat="1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10" fontId="15" fillId="5" borderId="0" xfId="6" applyNumberFormat="1" applyFont="1" applyFill="1" applyAlignment="1">
      <alignment horizontal="center" vertical="center"/>
    </xf>
    <xf numFmtId="4" fontId="10" fillId="0" borderId="0" xfId="1" applyNumberFormat="1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5" fillId="5" borderId="0" xfId="0" applyFont="1" applyFill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21" fillId="0" borderId="0" xfId="4" applyFont="1" applyAlignment="1">
      <alignment horizontal="center" vertical="center" wrapText="1"/>
    </xf>
    <xf numFmtId="0" fontId="21" fillId="0" borderId="11" xfId="4" applyFont="1" applyBorder="1" applyAlignment="1">
      <alignment horizontal="left"/>
    </xf>
    <xf numFmtId="0" fontId="21" fillId="0" borderId="12" xfId="4" applyFont="1" applyBorder="1" applyAlignment="1">
      <alignment horizontal="left"/>
    </xf>
    <xf numFmtId="0" fontId="21" fillId="0" borderId="12" xfId="4" applyFont="1" applyBorder="1" applyAlignment="1">
      <alignment horizontal="center"/>
    </xf>
    <xf numFmtId="4" fontId="21" fillId="0" borderId="12" xfId="4" applyNumberFormat="1" applyFont="1" applyBorder="1" applyAlignment="1">
      <alignment horizontal="center"/>
    </xf>
    <xf numFmtId="0" fontId="21" fillId="0" borderId="0" xfId="4" applyFont="1" applyAlignment="1">
      <alignment horizontal="left"/>
    </xf>
    <xf numFmtId="0" fontId="22" fillId="3" borderId="8" xfId="2" applyFont="1" applyFill="1" applyBorder="1" applyAlignment="1">
      <alignment horizontal="center" vertical="center" wrapText="1"/>
    </xf>
    <xf numFmtId="0" fontId="22" fillId="3" borderId="9" xfId="1" quotePrefix="1" applyFont="1" applyFill="1" applyBorder="1" applyAlignment="1" applyProtection="1">
      <alignment vertical="center" wrapText="1"/>
      <protection locked="0"/>
    </xf>
    <xf numFmtId="0" fontId="22" fillId="3" borderId="10" xfId="1" quotePrefix="1" applyFont="1" applyFill="1" applyBorder="1" applyAlignment="1" applyProtection="1">
      <alignment horizontal="center" vertical="center" wrapText="1"/>
      <protection locked="0"/>
    </xf>
    <xf numFmtId="3" fontId="22" fillId="3" borderId="10" xfId="1" quotePrefix="1" applyNumberFormat="1" applyFont="1" applyFill="1" applyBorder="1" applyAlignment="1" applyProtection="1">
      <alignment horizontal="center" vertical="center" wrapText="1"/>
      <protection locked="0"/>
    </xf>
    <xf numFmtId="4" fontId="23" fillId="3" borderId="10" xfId="1" quotePrefix="1" applyNumberFormat="1" applyFont="1" applyFill="1" applyBorder="1" applyAlignment="1" applyProtection="1">
      <alignment horizontal="center" vertical="center" wrapText="1"/>
      <protection locked="0"/>
    </xf>
    <xf numFmtId="4" fontId="23" fillId="3" borderId="0" xfId="1" quotePrefix="1" applyNumberFormat="1" applyFont="1" applyFill="1" applyAlignment="1" applyProtection="1">
      <alignment horizontal="right" vertical="center" wrapText="1"/>
      <protection locked="0"/>
    </xf>
    <xf numFmtId="4" fontId="24" fillId="0" borderId="21" xfId="1" applyNumberFormat="1" applyFont="1" applyBorder="1" applyAlignment="1">
      <alignment horizontal="center" vertical="center" wrapText="1"/>
    </xf>
    <xf numFmtId="0" fontId="24" fillId="4" borderId="6" xfId="1" applyFont="1" applyFill="1" applyBorder="1" applyAlignment="1">
      <alignment horizontal="center" vertical="center" wrapText="1"/>
    </xf>
    <xf numFmtId="3" fontId="24" fillId="0" borderId="22" xfId="1" applyNumberFormat="1" applyFont="1" applyBorder="1" applyAlignment="1">
      <alignment horizontal="center" vertical="center" wrapText="1"/>
    </xf>
    <xf numFmtId="0" fontId="24" fillId="0" borderId="7" xfId="1" applyFont="1" applyBorder="1" applyAlignment="1">
      <alignment vertical="center" wrapText="1"/>
    </xf>
    <xf numFmtId="3" fontId="24" fillId="0" borderId="17" xfId="1" applyNumberFormat="1" applyFont="1" applyBorder="1" applyAlignment="1">
      <alignment horizontal="center" vertical="center" wrapText="1"/>
    </xf>
    <xf numFmtId="3" fontId="24" fillId="7" borderId="22" xfId="1" applyNumberFormat="1" applyFont="1" applyFill="1" applyBorder="1" applyAlignment="1">
      <alignment horizontal="center" vertical="center" wrapText="1"/>
    </xf>
    <xf numFmtId="0" fontId="21" fillId="3" borderId="2" xfId="2" applyFont="1" applyFill="1" applyBorder="1" applyAlignment="1">
      <alignment horizontal="center" vertical="center" wrapText="1"/>
    </xf>
    <xf numFmtId="0" fontId="21" fillId="3" borderId="3" xfId="1" quotePrefix="1" applyFont="1" applyFill="1" applyBorder="1" applyAlignment="1" applyProtection="1">
      <alignment vertical="center" wrapText="1"/>
      <protection locked="0"/>
    </xf>
    <xf numFmtId="0" fontId="21" fillId="3" borderId="3" xfId="1" quotePrefix="1" applyFont="1" applyFill="1" applyBorder="1" applyAlignment="1" applyProtection="1">
      <alignment horizontal="center" vertical="center" wrapText="1"/>
      <protection locked="0"/>
    </xf>
    <xf numFmtId="3" fontId="21" fillId="3" borderId="15" xfId="1" quotePrefix="1" applyNumberFormat="1" applyFont="1" applyFill="1" applyBorder="1" applyAlignment="1" applyProtection="1">
      <alignment horizontal="center" vertical="center" wrapText="1"/>
      <protection locked="0"/>
    </xf>
    <xf numFmtId="0" fontId="21" fillId="3" borderId="18" xfId="1" quotePrefix="1" applyFont="1" applyFill="1" applyBorder="1" applyAlignment="1" applyProtection="1">
      <alignment horizontal="center" vertical="center" wrapText="1"/>
      <protection locked="0"/>
    </xf>
    <xf numFmtId="4" fontId="21" fillId="3" borderId="19" xfId="1" quotePrefix="1" applyNumberFormat="1" applyFont="1" applyFill="1" applyBorder="1" applyAlignment="1" applyProtection="1">
      <alignment horizontal="center" vertical="center" wrapText="1"/>
      <protection locked="0"/>
    </xf>
    <xf numFmtId="4" fontId="21" fillId="3" borderId="25" xfId="1" quotePrefix="1" applyNumberFormat="1" applyFont="1" applyFill="1" applyBorder="1" applyAlignment="1" applyProtection="1">
      <alignment horizontal="right" vertical="center" wrapText="1"/>
      <protection locked="0"/>
    </xf>
    <xf numFmtId="4" fontId="21" fillId="3" borderId="26" xfId="1" quotePrefix="1" applyNumberFormat="1" applyFont="1" applyFill="1" applyBorder="1" applyAlignment="1" applyProtection="1">
      <alignment horizontal="right" vertical="center" wrapText="1"/>
      <protection locked="0"/>
    </xf>
    <xf numFmtId="49" fontId="24" fillId="4" borderId="5" xfId="1" applyNumberFormat="1" applyFont="1" applyFill="1" applyBorder="1" applyAlignment="1">
      <alignment horizontal="center" vertical="center" wrapText="1"/>
    </xf>
    <xf numFmtId="0" fontId="24" fillId="4" borderId="5" xfId="1" applyFont="1" applyFill="1" applyBorder="1" applyAlignment="1">
      <alignment vertical="center" wrapText="1"/>
    </xf>
    <xf numFmtId="0" fontId="24" fillId="4" borderId="5" xfId="1" applyFont="1" applyFill="1" applyBorder="1" applyAlignment="1">
      <alignment horizontal="center" vertical="center" wrapText="1"/>
    </xf>
    <xf numFmtId="4" fontId="24" fillId="4" borderId="23" xfId="1" applyNumberFormat="1" applyFont="1" applyFill="1" applyBorder="1" applyAlignment="1">
      <alignment horizontal="center" vertical="center" wrapText="1"/>
    </xf>
    <xf numFmtId="0" fontId="24" fillId="0" borderId="7" xfId="1" applyFont="1" applyBorder="1" applyAlignment="1">
      <alignment horizontal="center" vertical="center" wrapText="1"/>
    </xf>
    <xf numFmtId="0" fontId="24" fillId="0" borderId="17" xfId="1" applyFont="1" applyBorder="1" applyAlignment="1">
      <alignment horizontal="center" vertical="center" wrapText="1"/>
    </xf>
    <xf numFmtId="3" fontId="24" fillId="4" borderId="22" xfId="1" applyNumberFormat="1" applyFont="1" applyFill="1" applyBorder="1" applyAlignment="1">
      <alignment horizontal="center" vertical="center" wrapText="1"/>
    </xf>
    <xf numFmtId="0" fontId="24" fillId="4" borderId="7" xfId="1" applyFont="1" applyFill="1" applyBorder="1" applyAlignment="1">
      <alignment vertical="center" wrapText="1"/>
    </xf>
    <xf numFmtId="0" fontId="24" fillId="4" borderId="7" xfId="1" applyFont="1" applyFill="1" applyBorder="1" applyAlignment="1">
      <alignment horizontal="center" vertical="center" wrapText="1"/>
    </xf>
    <xf numFmtId="4" fontId="21" fillId="3" borderId="26" xfId="1" quotePrefix="1" applyNumberFormat="1" applyFont="1" applyFill="1" applyBorder="1" applyAlignment="1" applyProtection="1">
      <alignment horizontal="center" vertical="center" wrapText="1"/>
      <protection locked="0"/>
    </xf>
    <xf numFmtId="165" fontId="24" fillId="0" borderId="22" xfId="1" applyNumberFormat="1" applyFont="1" applyBorder="1" applyAlignment="1">
      <alignment horizontal="center" vertical="center" wrapText="1"/>
    </xf>
    <xf numFmtId="0" fontId="24" fillId="0" borderId="6" xfId="1" applyFont="1" applyBorder="1" applyAlignment="1">
      <alignment horizontal="center" vertical="center" wrapText="1"/>
    </xf>
    <xf numFmtId="3" fontId="24" fillId="7" borderId="24" xfId="1" applyNumberFormat="1" applyFont="1" applyFill="1" applyBorder="1" applyAlignment="1">
      <alignment horizontal="center" vertical="center" wrapText="1"/>
    </xf>
    <xf numFmtId="0" fontId="21" fillId="3" borderId="0" xfId="1" quotePrefix="1" applyFont="1" applyFill="1" applyAlignment="1" applyProtection="1">
      <alignment horizontal="center" vertical="center"/>
      <protection locked="0"/>
    </xf>
    <xf numFmtId="0" fontId="21" fillId="3" borderId="0" xfId="1" quotePrefix="1" applyFont="1" applyFill="1" applyAlignment="1" applyProtection="1">
      <alignment vertical="center" wrapText="1"/>
      <protection locked="0"/>
    </xf>
    <xf numFmtId="0" fontId="21" fillId="3" borderId="0" xfId="1" quotePrefix="1" applyFont="1" applyFill="1" applyAlignment="1" applyProtection="1">
      <alignment horizontal="center" vertical="center" wrapText="1"/>
      <protection locked="0"/>
    </xf>
    <xf numFmtId="3" fontId="21" fillId="3" borderId="0" xfId="1" quotePrefix="1" applyNumberFormat="1" applyFont="1" applyFill="1" applyAlignment="1" applyProtection="1">
      <alignment horizontal="center" vertical="center" wrapText="1"/>
      <protection locked="0"/>
    </xf>
    <xf numFmtId="4" fontId="21" fillId="3" borderId="0" xfId="1" quotePrefix="1" applyNumberFormat="1" applyFont="1" applyFill="1" applyAlignment="1" applyProtection="1">
      <alignment horizontal="center" vertical="center" wrapText="1"/>
      <protection locked="0"/>
    </xf>
    <xf numFmtId="0" fontId="21" fillId="3" borderId="0" xfId="1" quotePrefix="1" applyFont="1" applyFill="1" applyAlignment="1" applyProtection="1">
      <alignment vertical="center"/>
      <protection locked="0"/>
    </xf>
    <xf numFmtId="0" fontId="24" fillId="6" borderId="7" xfId="1" applyFont="1" applyFill="1" applyBorder="1" applyAlignment="1">
      <alignment horizontal="center" vertical="center" wrapText="1"/>
    </xf>
    <xf numFmtId="4" fontId="24" fillId="0" borderId="7" xfId="1" applyNumberFormat="1" applyFont="1" applyBorder="1" applyAlignment="1">
      <alignment horizontal="center" vertical="center" wrapText="1"/>
    </xf>
    <xf numFmtId="4" fontId="21" fillId="3" borderId="0" xfId="1" quotePrefix="1" applyNumberFormat="1" applyFont="1" applyFill="1" applyAlignment="1" applyProtection="1">
      <alignment horizontal="right" vertical="center" wrapText="1"/>
      <protection locked="0"/>
    </xf>
    <xf numFmtId="4" fontId="24" fillId="7" borderId="7" xfId="1" applyNumberFormat="1" applyFont="1" applyFill="1" applyBorder="1" applyAlignment="1">
      <alignment horizontal="center" vertical="center" wrapText="1"/>
    </xf>
    <xf numFmtId="3" fontId="21" fillId="3" borderId="3" xfId="1" quotePrefix="1" applyNumberFormat="1" applyFont="1" applyFill="1" applyBorder="1" applyAlignment="1" applyProtection="1">
      <alignment horizontal="center" vertical="center" wrapText="1"/>
      <protection locked="0"/>
    </xf>
    <xf numFmtId="4" fontId="21" fillId="3" borderId="3" xfId="1" quotePrefix="1" applyNumberFormat="1" applyFont="1" applyFill="1" applyBorder="1" applyAlignment="1" applyProtection="1">
      <alignment horizontal="center" vertical="center" wrapText="1"/>
      <protection locked="0"/>
    </xf>
    <xf numFmtId="49" fontId="24" fillId="4" borderId="7" xfId="1" applyNumberFormat="1" applyFont="1" applyFill="1" applyBorder="1" applyAlignment="1">
      <alignment horizontal="center" vertical="center" wrapText="1"/>
    </xf>
    <xf numFmtId="3" fontId="24" fillId="4" borderId="7" xfId="1" applyNumberFormat="1" applyFont="1" applyFill="1" applyBorder="1" applyAlignment="1">
      <alignment horizontal="center" vertical="center" wrapText="1"/>
    </xf>
    <xf numFmtId="165" fontId="24" fillId="4" borderId="6" xfId="1" applyNumberFormat="1" applyFont="1" applyFill="1" applyBorder="1" applyAlignment="1">
      <alignment horizontal="center" vertical="center" wrapText="1"/>
    </xf>
    <xf numFmtId="4" fontId="24" fillId="4" borderId="7" xfId="1" applyNumberFormat="1" applyFont="1" applyFill="1" applyBorder="1" applyAlignment="1">
      <alignment horizontal="center" vertical="center" wrapText="1"/>
    </xf>
    <xf numFmtId="3" fontId="24" fillId="4" borderId="6" xfId="1" applyNumberFormat="1" applyFont="1" applyFill="1" applyBorder="1" applyAlignment="1">
      <alignment horizontal="center" vertical="center" wrapText="1"/>
    </xf>
    <xf numFmtId="165" fontId="24" fillId="4" borderId="7" xfId="1" applyNumberFormat="1" applyFont="1" applyFill="1" applyBorder="1" applyAlignment="1">
      <alignment horizontal="center" vertical="center" wrapText="1"/>
    </xf>
    <xf numFmtId="49" fontId="24" fillId="8" borderId="5" xfId="1" applyNumberFormat="1" applyFont="1" applyFill="1" applyBorder="1" applyAlignment="1">
      <alignment horizontal="center" vertical="center" wrapText="1"/>
    </xf>
    <xf numFmtId="0" fontId="24" fillId="8" borderId="7" xfId="1" applyFont="1" applyFill="1" applyBorder="1" applyAlignment="1">
      <alignment vertical="center" wrapText="1"/>
    </xf>
    <xf numFmtId="0" fontId="24" fillId="8" borderId="7" xfId="1" applyFont="1" applyFill="1" applyBorder="1" applyAlignment="1">
      <alignment horizontal="center" vertical="center" wrapText="1"/>
    </xf>
    <xf numFmtId="0" fontId="27" fillId="8" borderId="7" xfId="1" applyFont="1" applyFill="1" applyBorder="1" applyAlignment="1">
      <alignment horizontal="center" vertical="center" wrapText="1"/>
    </xf>
    <xf numFmtId="4" fontId="24" fillId="8" borderId="7" xfId="1" applyNumberFormat="1" applyFont="1" applyFill="1" applyBorder="1" applyAlignment="1">
      <alignment horizontal="center" vertical="center" wrapText="1"/>
    </xf>
    <xf numFmtId="4" fontId="24" fillId="8" borderId="6" xfId="1" applyNumberFormat="1" applyFont="1" applyFill="1" applyBorder="1" applyAlignment="1">
      <alignment horizontal="center" vertical="center" wrapText="1"/>
    </xf>
    <xf numFmtId="3" fontId="24" fillId="8" borderId="6" xfId="1" applyNumberFormat="1" applyFont="1" applyFill="1" applyBorder="1" applyAlignment="1" applyProtection="1">
      <alignment horizontal="center" vertical="center" wrapText="1"/>
      <protection locked="0"/>
    </xf>
    <xf numFmtId="0" fontId="24" fillId="0" borderId="7" xfId="1" applyFont="1" applyFill="1" applyBorder="1" applyAlignment="1">
      <alignment horizontal="center" vertical="center" wrapText="1"/>
    </xf>
    <xf numFmtId="4" fontId="24" fillId="0" borderId="7" xfId="1" applyNumberFormat="1" applyFont="1" applyFill="1" applyBorder="1" applyAlignment="1">
      <alignment horizontal="center" vertical="center" wrapText="1"/>
    </xf>
    <xf numFmtId="3" fontId="24" fillId="0" borderId="16" xfId="1" applyNumberFormat="1" applyFont="1" applyFill="1" applyBorder="1" applyAlignment="1">
      <alignment horizontal="center" vertical="center" wrapText="1"/>
    </xf>
    <xf numFmtId="3" fontId="24" fillId="0" borderId="20" xfId="1" applyNumberFormat="1" applyFont="1" applyFill="1" applyBorder="1" applyAlignment="1">
      <alignment horizontal="center" vertical="center" wrapText="1"/>
    </xf>
    <xf numFmtId="4" fontId="24" fillId="0" borderId="21" xfId="1" applyNumberFormat="1" applyFont="1" applyFill="1" applyBorder="1" applyAlignment="1">
      <alignment horizontal="center" vertical="center" wrapText="1"/>
    </xf>
    <xf numFmtId="3" fontId="21" fillId="0" borderId="15" xfId="1" quotePrefix="1" applyNumberFormat="1" applyFont="1" applyFill="1" applyBorder="1" applyAlignment="1" applyProtection="1">
      <alignment horizontal="center" vertical="center" wrapText="1"/>
      <protection locked="0"/>
    </xf>
    <xf numFmtId="0" fontId="21" fillId="0" borderId="18" xfId="1" quotePrefix="1" applyFont="1" applyFill="1" applyBorder="1" applyAlignment="1" applyProtection="1">
      <alignment horizontal="center" vertical="center" wrapText="1"/>
      <protection locked="0"/>
    </xf>
    <xf numFmtId="4" fontId="21" fillId="0" borderId="19" xfId="1" quotePrefix="1" applyNumberFormat="1" applyFont="1" applyFill="1" applyBorder="1" applyAlignment="1" applyProtection="1">
      <alignment horizontal="center" vertical="center" wrapText="1"/>
      <protection locked="0"/>
    </xf>
    <xf numFmtId="4" fontId="21" fillId="0" borderId="25" xfId="1" quotePrefix="1" applyNumberFormat="1" applyFont="1" applyFill="1" applyBorder="1" applyAlignment="1" applyProtection="1">
      <alignment horizontal="right" vertical="center" wrapText="1"/>
      <protection locked="0"/>
    </xf>
    <xf numFmtId="0" fontId="24" fillId="0" borderId="17" xfId="1" applyFont="1" applyFill="1" applyBorder="1" applyAlignment="1">
      <alignment horizontal="center" vertical="center" wrapText="1"/>
    </xf>
    <xf numFmtId="49" fontId="24" fillId="0" borderId="20" xfId="1" applyNumberFormat="1" applyFont="1" applyFill="1" applyBorder="1" applyAlignment="1">
      <alignment horizontal="center" vertical="center" wrapText="1"/>
    </xf>
    <xf numFmtId="4" fontId="24" fillId="0" borderId="23" xfId="1" applyNumberFormat="1" applyFont="1" applyFill="1" applyBorder="1" applyAlignment="1">
      <alignment horizontal="center" vertical="center" wrapText="1"/>
    </xf>
    <xf numFmtId="3" fontId="24" fillId="0" borderId="17" xfId="1" applyNumberFormat="1" applyFont="1" applyFill="1" applyBorder="1" applyAlignment="1">
      <alignment horizontal="center" vertical="center" wrapText="1"/>
    </xf>
    <xf numFmtId="3" fontId="24" fillId="0" borderId="22" xfId="1" applyNumberFormat="1" applyFont="1" applyFill="1" applyBorder="1" applyAlignment="1">
      <alignment horizontal="center" vertical="center" wrapText="1"/>
    </xf>
    <xf numFmtId="4" fontId="21" fillId="0" borderId="25" xfId="1" quotePrefix="1" applyNumberFormat="1" applyFont="1" applyFill="1" applyBorder="1" applyAlignment="1" applyProtection="1">
      <alignment horizontal="center" vertical="center" wrapText="1"/>
      <protection locked="0"/>
    </xf>
    <xf numFmtId="0" fontId="24" fillId="0" borderId="14" xfId="1" applyFont="1" applyFill="1" applyBorder="1" applyAlignment="1">
      <alignment horizontal="center" vertical="center" wrapText="1"/>
    </xf>
    <xf numFmtId="0" fontId="24" fillId="6" borderId="14" xfId="1" applyFont="1" applyFill="1" applyBorder="1" applyAlignment="1">
      <alignment horizontal="center" vertical="center" wrapText="1"/>
    </xf>
    <xf numFmtId="4" fontId="24" fillId="0" borderId="14" xfId="1" applyNumberFormat="1" applyFont="1" applyBorder="1" applyAlignment="1">
      <alignment horizontal="center" vertical="center" wrapText="1"/>
    </xf>
    <xf numFmtId="0" fontId="28" fillId="0" borderId="0" xfId="0" applyFont="1"/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9" fillId="0" borderId="0" xfId="0" applyFont="1"/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3" fillId="3" borderId="0" xfId="1" applyFont="1" applyFill="1" applyBorder="1" applyAlignment="1">
      <alignment horizontal="left" wrapText="1"/>
    </xf>
    <xf numFmtId="0" fontId="22" fillId="0" borderId="0" xfId="2" applyFont="1" applyFill="1" applyBorder="1" applyAlignment="1">
      <alignment horizontal="center" vertical="center" wrapText="1"/>
    </xf>
    <xf numFmtId="0" fontId="22" fillId="0" borderId="0" xfId="1" quotePrefix="1" applyFont="1" applyFill="1" applyBorder="1" applyAlignment="1" applyProtection="1">
      <alignment vertical="center" wrapText="1"/>
      <protection locked="0"/>
    </xf>
    <xf numFmtId="0" fontId="22" fillId="0" borderId="0" xfId="1" quotePrefix="1" applyFont="1" applyFill="1" applyBorder="1" applyAlignment="1" applyProtection="1">
      <alignment horizontal="center" vertical="center" wrapText="1"/>
      <protection locked="0"/>
    </xf>
    <xf numFmtId="3" fontId="22" fillId="0" borderId="0" xfId="1" quotePrefix="1" applyNumberFormat="1" applyFont="1" applyFill="1" applyBorder="1" applyAlignment="1" applyProtection="1">
      <alignment horizontal="center" vertical="center" wrapText="1"/>
      <protection locked="0"/>
    </xf>
    <xf numFmtId="4" fontId="23" fillId="0" borderId="0" xfId="1" quotePrefix="1" applyNumberFormat="1" applyFont="1" applyFill="1" applyBorder="1" applyAlignment="1" applyProtection="1">
      <alignment horizontal="center" vertical="center" wrapText="1"/>
      <protection locked="0"/>
    </xf>
    <xf numFmtId="4" fontId="23" fillId="0" borderId="0" xfId="1" quotePrefix="1" applyNumberFormat="1" applyFont="1" applyFill="1" applyAlignment="1" applyProtection="1">
      <alignment horizontal="right" vertical="center" wrapText="1"/>
      <protection locked="0"/>
    </xf>
    <xf numFmtId="0" fontId="21" fillId="3" borderId="31" xfId="2" applyFont="1" applyFill="1" applyBorder="1" applyAlignment="1">
      <alignment horizontal="center" vertical="center" wrapText="1"/>
    </xf>
    <xf numFmtId="0" fontId="21" fillId="3" borderId="32" xfId="1" quotePrefix="1" applyFont="1" applyFill="1" applyBorder="1" applyAlignment="1" applyProtection="1">
      <alignment vertical="center" wrapText="1"/>
      <protection locked="0"/>
    </xf>
    <xf numFmtId="0" fontId="21" fillId="3" borderId="32" xfId="1" quotePrefix="1" applyFont="1" applyFill="1" applyBorder="1" applyAlignment="1" applyProtection="1">
      <alignment horizontal="center" vertical="center" wrapText="1"/>
      <protection locked="0"/>
    </xf>
    <xf numFmtId="3" fontId="21" fillId="3" borderId="33" xfId="1" quotePrefix="1" applyNumberFormat="1" applyFont="1" applyFill="1" applyBorder="1" applyAlignment="1" applyProtection="1">
      <alignment horizontal="center" vertical="center" wrapText="1"/>
      <protection locked="0"/>
    </xf>
    <xf numFmtId="0" fontId="21" fillId="3" borderId="34" xfId="1" quotePrefix="1" applyFont="1" applyFill="1" applyBorder="1" applyAlignment="1" applyProtection="1">
      <alignment horizontal="center" vertical="center" wrapText="1"/>
      <protection locked="0"/>
    </xf>
    <xf numFmtId="4" fontId="21" fillId="3" borderId="35" xfId="1" quotePrefix="1" applyNumberFormat="1" applyFont="1" applyFill="1" applyBorder="1" applyAlignment="1" applyProtection="1">
      <alignment horizontal="center" vertical="center" wrapText="1"/>
      <protection locked="0"/>
    </xf>
    <xf numFmtId="0" fontId="18" fillId="2" borderId="14" xfId="1" applyFont="1" applyFill="1" applyBorder="1" applyAlignment="1">
      <alignment horizontal="center" vertical="center" wrapText="1"/>
    </xf>
    <xf numFmtId="3" fontId="18" fillId="2" borderId="14" xfId="1" applyNumberFormat="1" applyFont="1" applyFill="1" applyBorder="1" applyAlignment="1">
      <alignment horizontal="center" vertical="center" wrapText="1"/>
    </xf>
    <xf numFmtId="4" fontId="18" fillId="2" borderId="14" xfId="1" applyNumberFormat="1" applyFont="1" applyFill="1" applyBorder="1" applyAlignment="1">
      <alignment horizontal="center" vertical="center" wrapText="1"/>
    </xf>
    <xf numFmtId="0" fontId="20" fillId="3" borderId="14" xfId="2" applyFont="1" applyFill="1" applyBorder="1" applyAlignment="1">
      <alignment horizontal="center" vertical="center" wrapText="1"/>
    </xf>
    <xf numFmtId="0" fontId="20" fillId="3" borderId="14" xfId="1" quotePrefix="1" applyFont="1" applyFill="1" applyBorder="1" applyAlignment="1" applyProtection="1">
      <alignment horizontal="left" vertical="center"/>
      <protection locked="0"/>
    </xf>
    <xf numFmtId="0" fontId="20" fillId="3" borderId="14" xfId="1" quotePrefix="1" applyFont="1" applyFill="1" applyBorder="1" applyAlignment="1" applyProtection="1">
      <alignment horizontal="center" vertical="center" wrapText="1"/>
      <protection locked="0"/>
    </xf>
    <xf numFmtId="3" fontId="20" fillId="3" borderId="14" xfId="1" quotePrefix="1" applyNumberFormat="1" applyFont="1" applyFill="1" applyBorder="1" applyAlignment="1" applyProtection="1">
      <alignment horizontal="center" vertical="center" wrapText="1"/>
      <protection locked="0"/>
    </xf>
    <xf numFmtId="4" fontId="20" fillId="3" borderId="14" xfId="1" quotePrefix="1" applyNumberFormat="1" applyFont="1" applyFill="1" applyBorder="1" applyAlignment="1" applyProtection="1">
      <alignment horizontal="center" vertical="center" wrapText="1"/>
      <protection locked="0"/>
    </xf>
    <xf numFmtId="4" fontId="20" fillId="3" borderId="14" xfId="1" quotePrefix="1" applyNumberFormat="1" applyFont="1" applyFill="1" applyBorder="1" applyAlignment="1" applyProtection="1">
      <alignment horizontal="right" vertical="center" wrapText="1"/>
      <protection locked="0"/>
    </xf>
    <xf numFmtId="49" fontId="24" fillId="0" borderId="14" xfId="1" applyNumberFormat="1" applyFont="1" applyBorder="1" applyAlignment="1">
      <alignment horizontal="center" vertical="center" wrapText="1"/>
    </xf>
    <xf numFmtId="0" fontId="24" fillId="0" borderId="14" xfId="1" applyFont="1" applyBorder="1" applyAlignment="1">
      <alignment vertical="center" wrapText="1"/>
    </xf>
    <xf numFmtId="0" fontId="24" fillId="0" borderId="14" xfId="1" applyFont="1" applyBorder="1" applyAlignment="1">
      <alignment horizontal="center" vertical="center" wrapText="1"/>
    </xf>
    <xf numFmtId="3" fontId="24" fillId="0" borderId="14" xfId="1" applyNumberFormat="1" applyFont="1" applyBorder="1" applyAlignment="1">
      <alignment horizontal="center" vertical="center" wrapText="1"/>
    </xf>
    <xf numFmtId="3" fontId="24" fillId="7" borderId="14" xfId="1" applyNumberFormat="1" applyFont="1" applyFill="1" applyBorder="1" applyAlignment="1">
      <alignment horizontal="center" vertical="center" wrapText="1"/>
    </xf>
    <xf numFmtId="0" fontId="24" fillId="4" borderId="14" xfId="1" applyFont="1" applyFill="1" applyBorder="1" applyAlignment="1">
      <alignment horizontal="center" vertical="center" wrapText="1"/>
    </xf>
    <xf numFmtId="3" fontId="24" fillId="4" borderId="14" xfId="1" applyNumberFormat="1" applyFont="1" applyFill="1" applyBorder="1" applyAlignment="1">
      <alignment horizontal="center" vertical="center" wrapText="1"/>
    </xf>
    <xf numFmtId="4" fontId="24" fillId="0" borderId="14" xfId="1" applyNumberFormat="1" applyFont="1" applyBorder="1" applyAlignment="1" applyProtection="1">
      <alignment horizontal="center" vertical="center" wrapText="1"/>
      <protection locked="0"/>
    </xf>
    <xf numFmtId="4" fontId="24" fillId="0" borderId="22" xfId="1" applyNumberFormat="1" applyFont="1" applyFill="1" applyBorder="1" applyAlignment="1" applyProtection="1">
      <alignment horizontal="center" vertical="center" wrapText="1"/>
      <protection locked="0"/>
    </xf>
    <xf numFmtId="4" fontId="24" fillId="0" borderId="22" xfId="1" applyNumberFormat="1" applyFont="1" applyBorder="1" applyAlignment="1" applyProtection="1">
      <alignment horizontal="center" vertical="center" wrapText="1"/>
      <protection locked="0"/>
    </xf>
    <xf numFmtId="4" fontId="21" fillId="0" borderId="0" xfId="4" applyNumberFormat="1" applyFont="1" applyAlignment="1">
      <alignment horizontal="center" vertical="center" wrapText="1"/>
    </xf>
    <xf numFmtId="4" fontId="24" fillId="4" borderId="14" xfId="1" applyNumberFormat="1" applyFont="1" applyFill="1" applyBorder="1" applyAlignment="1" applyProtection="1">
      <alignment horizontal="center" vertical="center" wrapText="1"/>
      <protection locked="0"/>
    </xf>
    <xf numFmtId="4" fontId="24" fillId="4" borderId="7" xfId="1" applyNumberFormat="1" applyFont="1" applyFill="1" applyBorder="1" applyAlignment="1" applyProtection="1">
      <alignment horizontal="center" vertical="center" wrapText="1"/>
      <protection locked="0"/>
    </xf>
    <xf numFmtId="4" fontId="24" fillId="4" borderId="6" xfId="1" applyNumberFormat="1" applyFont="1" applyFill="1" applyBorder="1" applyAlignment="1" applyProtection="1">
      <alignment horizontal="center" vertical="center" wrapText="1"/>
      <protection locked="0"/>
    </xf>
    <xf numFmtId="4" fontId="21" fillId="0" borderId="0" xfId="4" applyNumberFormat="1" applyFont="1" applyAlignment="1">
      <alignment horizontal="left"/>
    </xf>
    <xf numFmtId="0" fontId="14" fillId="0" borderId="11" xfId="4" applyFont="1" applyBorder="1" applyAlignment="1">
      <alignment horizontal="left"/>
    </xf>
    <xf numFmtId="0" fontId="14" fillId="0" borderId="12" xfId="4" applyFont="1" applyBorder="1" applyAlignment="1">
      <alignment horizontal="left"/>
    </xf>
    <xf numFmtId="0" fontId="30" fillId="0" borderId="0" xfId="0" applyFont="1" applyAlignment="1">
      <alignment horizontal="center" vertical="center"/>
    </xf>
    <xf numFmtId="0" fontId="19" fillId="0" borderId="0" xfId="1" applyFont="1" applyAlignment="1">
      <alignment horizontal="center"/>
    </xf>
    <xf numFmtId="0" fontId="28" fillId="0" borderId="0" xfId="0" applyFont="1" applyAlignment="1" applyProtection="1">
      <alignment horizontal="left" wrapText="1"/>
      <protection locked="0"/>
    </xf>
    <xf numFmtId="4" fontId="3" fillId="0" borderId="29" xfId="1" applyNumberFormat="1" applyFont="1" applyBorder="1" applyAlignment="1">
      <alignment horizontal="center" vertical="center"/>
    </xf>
    <xf numFmtId="4" fontId="3" fillId="0" borderId="30" xfId="1" applyNumberFormat="1" applyFont="1" applyBorder="1" applyAlignment="1">
      <alignment horizontal="center" vertical="center"/>
    </xf>
    <xf numFmtId="0" fontId="21" fillId="0" borderId="11" xfId="4" applyFont="1" applyBorder="1" applyAlignment="1">
      <alignment horizontal="left"/>
    </xf>
    <xf numFmtId="0" fontId="21" fillId="0" borderId="12" xfId="4" applyFont="1" applyBorder="1" applyAlignment="1">
      <alignment horizontal="left"/>
    </xf>
    <xf numFmtId="0" fontId="21" fillId="0" borderId="27" xfId="4" applyFont="1" applyBorder="1" applyAlignment="1">
      <alignment horizontal="left"/>
    </xf>
    <xf numFmtId="0" fontId="21" fillId="0" borderId="28" xfId="4" applyFont="1" applyBorder="1" applyAlignment="1">
      <alignment horizontal="left"/>
    </xf>
  </cellXfs>
  <cellStyles count="7">
    <cellStyle name="Normal" xfId="0" builtinId="0"/>
    <cellStyle name="Normal 2 2 2 2" xfId="3"/>
    <cellStyle name="Normal 2 3" xfId="1"/>
    <cellStyle name="Normal 3" xfId="5"/>
    <cellStyle name="Normal_Estimation sommaire 2" xfId="2"/>
    <cellStyle name="Normal_secheresse" xfId="4"/>
    <cellStyle name="Pourcentage" xfId="6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84604</xdr:colOff>
      <xdr:row>0</xdr:row>
      <xdr:rowOff>100853</xdr:rowOff>
    </xdr:from>
    <xdr:to>
      <xdr:col>5</xdr:col>
      <xdr:colOff>627530</xdr:colOff>
      <xdr:row>5</xdr:row>
      <xdr:rowOff>0</xdr:rowOff>
    </xdr:to>
    <xdr:sp macro="" textlink="" fLocksText="0">
      <xdr:nvSpPr>
        <xdr:cNvPr id="2" name="Texte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 bwMode="auto">
        <a:xfrm>
          <a:off x="757704" y="100853"/>
          <a:ext cx="8131176" cy="819897"/>
        </a:xfrm>
        <a:prstGeom prst="roundRect">
          <a:avLst>
            <a:gd name="adj" fmla="val 16667"/>
          </a:avLst>
        </a:prstGeom>
        <a:solidFill>
          <a:srgbClr val="FFFFFF"/>
        </a:solidFill>
        <a:ln w="17145">
          <a:solidFill>
            <a:schemeClr val="accent5"/>
          </a:solidFill>
          <a:round/>
        </a:ln>
        <a:effectLst/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36576" tIns="32004" rIns="36576" bIns="32004" anchor="ctr" upright="1"/>
        <a:lstStyle/>
        <a:p>
          <a:pPr algn="ctr"/>
          <a:r>
            <a:rPr lang="fr-FR" sz="1100" b="1">
              <a:effectLst/>
              <a:latin typeface="+mn-lt"/>
              <a:ea typeface="+mn-ea"/>
              <a:cs typeface="+mn-cs"/>
            </a:rPr>
            <a:t>Travaux de dédoublement de la RP 3317 du PK 0+000 au PK 5+000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pPr algn="ctr"/>
          <a:r>
            <a:rPr lang="fr-FR" sz="1100" b="1">
              <a:effectLst/>
              <a:latin typeface="+mn-lt"/>
              <a:ea typeface="+mn-ea"/>
              <a:cs typeface="+mn-cs"/>
            </a:rPr>
            <a:t>-Province de Benslimane-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pPr algn="ctr"/>
          <a:r>
            <a:rPr lang="fr-FR" sz="1600" b="1" i="0" u="none" strike="noStrike" baseline="0">
              <a:latin typeface="Algerian" panose="04020705040A02060702" pitchFamily="82" charset="0"/>
              <a:ea typeface="+mn-ea"/>
              <a:cs typeface="+mn-cs"/>
            </a:rPr>
            <a:t>ESTIMATION ADMINISTRATIVE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7:Q143"/>
  <sheetViews>
    <sheetView view="pageBreakPreview" zoomScale="60" zoomScaleNormal="100" workbookViewId="0">
      <selection activeCell="B33" sqref="B33"/>
    </sheetView>
  </sheetViews>
  <sheetFormatPr baseColWidth="10" defaultColWidth="11.42578125" defaultRowHeight="15" x14ac:dyDescent="0.25"/>
  <cols>
    <col min="1" max="1" width="9.7109375" style="50" customWidth="1"/>
    <col min="2" max="2" width="73.7109375" style="51" customWidth="1"/>
    <col min="3" max="3" width="9" style="50" customWidth="1"/>
    <col min="4" max="4" width="12.140625" style="52" customWidth="1"/>
    <col min="5" max="5" width="13.85546875" style="53" customWidth="1"/>
    <col min="6" max="6" width="24" style="54" customWidth="1"/>
    <col min="7" max="7" width="17.140625" customWidth="1"/>
    <col min="8" max="8" width="13.140625" style="51" bestFit="1" customWidth="1"/>
    <col min="9" max="16384" width="11.42578125" style="51"/>
  </cols>
  <sheetData>
    <row r="7" spans="1:11" s="5" customFormat="1" ht="27.75" customHeight="1" x14ac:dyDescent="0.25">
      <c r="A7" s="1" t="s">
        <v>0</v>
      </c>
      <c r="B7" s="1" t="s">
        <v>1</v>
      </c>
      <c r="C7" s="1" t="s">
        <v>2</v>
      </c>
      <c r="D7" s="2" t="s">
        <v>3</v>
      </c>
      <c r="E7" s="3" t="s">
        <v>4</v>
      </c>
      <c r="F7" s="4" t="s">
        <v>5</v>
      </c>
      <c r="G7"/>
      <c r="H7" s="51"/>
      <c r="I7" s="51"/>
      <c r="J7" s="51"/>
      <c r="K7" s="51"/>
    </row>
    <row r="8" spans="1:11" s="10" customFormat="1" ht="44.25" customHeight="1" x14ac:dyDescent="0.25">
      <c r="A8" s="6" t="s">
        <v>6</v>
      </c>
      <c r="B8" s="7" t="s">
        <v>224</v>
      </c>
      <c r="C8" s="7"/>
      <c r="D8" s="8"/>
      <c r="E8" s="7"/>
      <c r="F8" s="9"/>
      <c r="G8"/>
      <c r="H8" s="51"/>
      <c r="I8" s="51"/>
      <c r="J8" s="51"/>
      <c r="K8" s="51"/>
    </row>
    <row r="9" spans="1:11" s="17" customFormat="1" ht="20.100000000000001" customHeight="1" x14ac:dyDescent="0.25">
      <c r="A9" s="11" t="s">
        <v>7</v>
      </c>
      <c r="B9" s="12" t="s">
        <v>8</v>
      </c>
      <c r="C9" s="13" t="s">
        <v>9</v>
      </c>
      <c r="D9" s="14">
        <v>1</v>
      </c>
      <c r="E9" s="29"/>
      <c r="F9" s="16"/>
      <c r="G9"/>
      <c r="H9" s="51"/>
      <c r="I9" s="51"/>
      <c r="J9" s="51"/>
      <c r="K9" s="51"/>
    </row>
    <row r="10" spans="1:11" s="17" customFormat="1" ht="20.100000000000001" customHeight="1" x14ac:dyDescent="0.25">
      <c r="A10" s="11" t="s">
        <v>10</v>
      </c>
      <c r="B10" s="18" t="s">
        <v>11</v>
      </c>
      <c r="C10" s="19" t="s">
        <v>9</v>
      </c>
      <c r="D10" s="20">
        <v>1</v>
      </c>
      <c r="E10" s="21"/>
      <c r="F10" s="16"/>
      <c r="G10"/>
      <c r="H10" s="51"/>
      <c r="I10" s="51"/>
      <c r="J10" s="51"/>
      <c r="K10" s="51"/>
    </row>
    <row r="11" spans="1:11" s="17" customFormat="1" ht="20.100000000000001" customHeight="1" x14ac:dyDescent="0.25">
      <c r="A11" s="11" t="s">
        <v>12</v>
      </c>
      <c r="B11" s="22" t="s">
        <v>13</v>
      </c>
      <c r="C11" s="13" t="s">
        <v>104</v>
      </c>
      <c r="D11" s="23">
        <v>10</v>
      </c>
      <c r="E11" s="21"/>
      <c r="F11" s="16"/>
      <c r="G11"/>
      <c r="H11" s="51"/>
      <c r="I11" s="51"/>
      <c r="J11" s="51"/>
      <c r="K11" s="51"/>
    </row>
    <row r="12" spans="1:11" s="17" customFormat="1" ht="20.100000000000001" customHeight="1" x14ac:dyDescent="0.25">
      <c r="A12" s="11" t="s">
        <v>14</v>
      </c>
      <c r="B12" s="22" t="s">
        <v>15</v>
      </c>
      <c r="C12" s="13" t="s">
        <v>16</v>
      </c>
      <c r="D12" s="35">
        <f>5000*3</f>
        <v>15000</v>
      </c>
      <c r="E12" s="21"/>
      <c r="F12" s="16"/>
      <c r="G12"/>
      <c r="H12" s="51"/>
      <c r="I12" s="51"/>
      <c r="J12" s="51"/>
      <c r="K12" s="51"/>
    </row>
    <row r="13" spans="1:11" s="17" customFormat="1" ht="20.100000000000001" customHeight="1" x14ac:dyDescent="0.25">
      <c r="A13" s="11" t="s">
        <v>17</v>
      </c>
      <c r="B13" s="22" t="s">
        <v>18</v>
      </c>
      <c r="C13" s="13" t="s">
        <v>19</v>
      </c>
      <c r="D13" s="24">
        <v>5</v>
      </c>
      <c r="E13" s="21"/>
      <c r="F13" s="16"/>
      <c r="G13"/>
      <c r="H13" s="51"/>
      <c r="I13" s="51"/>
      <c r="J13" s="51"/>
      <c r="K13" s="51"/>
    </row>
    <row r="14" spans="1:11" s="17" customFormat="1" ht="20.100000000000001" customHeight="1" x14ac:dyDescent="0.25">
      <c r="A14" s="11" t="s">
        <v>20</v>
      </c>
      <c r="B14" s="22" t="s">
        <v>21</v>
      </c>
      <c r="C14" s="13" t="s">
        <v>19</v>
      </c>
      <c r="D14" s="24">
        <v>5</v>
      </c>
      <c r="E14" s="21"/>
      <c r="F14" s="16"/>
      <c r="G14"/>
      <c r="H14" s="51"/>
      <c r="I14" s="51"/>
      <c r="J14" s="51"/>
      <c r="K14" s="51"/>
    </row>
    <row r="15" spans="1:11" s="10" customFormat="1" ht="24" customHeight="1" x14ac:dyDescent="0.25">
      <c r="A15" s="6" t="s">
        <v>22</v>
      </c>
      <c r="B15" s="7" t="s">
        <v>23</v>
      </c>
      <c r="C15" s="7"/>
      <c r="D15" s="8"/>
      <c r="E15" s="7"/>
      <c r="F15" s="9"/>
      <c r="G15"/>
      <c r="H15" s="51"/>
      <c r="I15" s="51"/>
      <c r="J15" s="51"/>
      <c r="K15" s="51"/>
    </row>
    <row r="16" spans="1:11" s="31" customFormat="1" ht="20.100000000000001" customHeight="1" x14ac:dyDescent="0.25">
      <c r="A16" s="25" t="s">
        <v>24</v>
      </c>
      <c r="B16" s="26" t="s">
        <v>25</v>
      </c>
      <c r="C16" s="27" t="s">
        <v>26</v>
      </c>
      <c r="D16" s="28">
        <v>59695</v>
      </c>
      <c r="E16" s="29"/>
      <c r="F16" s="30"/>
      <c r="G16"/>
      <c r="H16" s="51"/>
      <c r="I16" s="51"/>
      <c r="J16" s="51"/>
      <c r="K16" s="51"/>
    </row>
    <row r="17" spans="1:11" s="31" customFormat="1" ht="20.100000000000001" customHeight="1" x14ac:dyDescent="0.25">
      <c r="A17" s="25" t="s">
        <v>27</v>
      </c>
      <c r="B17" s="26" t="s">
        <v>28</v>
      </c>
      <c r="C17" s="27" t="s">
        <v>26</v>
      </c>
      <c r="D17" s="28">
        <v>2081</v>
      </c>
      <c r="E17" s="29"/>
      <c r="F17" s="30"/>
      <c r="G17"/>
      <c r="H17" s="51"/>
      <c r="I17" s="51"/>
      <c r="J17" s="51"/>
      <c r="K17" s="51"/>
    </row>
    <row r="18" spans="1:11" s="31" customFormat="1" ht="20.100000000000001" customHeight="1" x14ac:dyDescent="0.25">
      <c r="A18" s="25" t="s">
        <v>29</v>
      </c>
      <c r="B18" s="26" t="s">
        <v>108</v>
      </c>
      <c r="C18" s="27" t="s">
        <v>26</v>
      </c>
      <c r="D18" s="28">
        <v>51</v>
      </c>
      <c r="E18" s="15"/>
      <c r="F18" s="30"/>
      <c r="G18"/>
      <c r="H18" s="51"/>
      <c r="I18" s="51"/>
      <c r="J18" s="51"/>
      <c r="K18" s="51"/>
    </row>
    <row r="19" spans="1:11" s="10" customFormat="1" ht="25.15" customHeight="1" x14ac:dyDescent="0.25">
      <c r="A19" s="6" t="s">
        <v>30</v>
      </c>
      <c r="B19" s="7" t="s">
        <v>31</v>
      </c>
      <c r="C19" s="7"/>
      <c r="D19" s="8"/>
      <c r="E19" s="7"/>
      <c r="F19" s="9"/>
      <c r="G19"/>
      <c r="H19" s="51"/>
      <c r="I19" s="51"/>
      <c r="J19" s="51"/>
      <c r="K19" s="51"/>
    </row>
    <row r="20" spans="1:11" s="57" customFormat="1" ht="25.15" customHeight="1" x14ac:dyDescent="0.25">
      <c r="A20" s="25" t="s">
        <v>32</v>
      </c>
      <c r="B20" s="22" t="s">
        <v>109</v>
      </c>
      <c r="C20" s="32" t="s">
        <v>26</v>
      </c>
      <c r="D20" s="22">
        <v>6764</v>
      </c>
      <c r="E20" s="25"/>
      <c r="F20" s="33"/>
      <c r="G20"/>
      <c r="H20" s="51"/>
      <c r="I20" s="51"/>
      <c r="J20" s="51"/>
      <c r="K20" s="51"/>
    </row>
    <row r="21" spans="1:11" s="31" customFormat="1" ht="20.100000000000001" customHeight="1" x14ac:dyDescent="0.25">
      <c r="A21" s="25" t="s">
        <v>34</v>
      </c>
      <c r="B21" s="22" t="s">
        <v>33</v>
      </c>
      <c r="C21" s="32" t="s">
        <v>26</v>
      </c>
      <c r="D21" s="23">
        <v>32189</v>
      </c>
      <c r="E21" s="36"/>
      <c r="F21" s="33"/>
      <c r="G21"/>
      <c r="H21" s="51"/>
      <c r="I21" s="51"/>
      <c r="J21" s="51"/>
      <c r="K21" s="51"/>
    </row>
    <row r="22" spans="1:11" s="31" customFormat="1" ht="20.100000000000001" customHeight="1" x14ac:dyDescent="0.25">
      <c r="A22" s="25" t="s">
        <v>156</v>
      </c>
      <c r="B22" s="22" t="s">
        <v>35</v>
      </c>
      <c r="C22" s="32" t="s">
        <v>26</v>
      </c>
      <c r="D22" s="23">
        <v>38837</v>
      </c>
      <c r="E22" s="36"/>
      <c r="F22" s="33"/>
      <c r="G22"/>
      <c r="H22" s="51"/>
      <c r="I22" s="51"/>
      <c r="J22" s="51"/>
      <c r="K22" s="51"/>
    </row>
    <row r="23" spans="1:11" s="31" customFormat="1" ht="20.100000000000001" customHeight="1" x14ac:dyDescent="0.25">
      <c r="A23" s="25" t="s">
        <v>36</v>
      </c>
      <c r="B23" s="22" t="s">
        <v>110</v>
      </c>
      <c r="C23" s="32" t="s">
        <v>37</v>
      </c>
      <c r="D23" s="23">
        <v>19592</v>
      </c>
      <c r="E23" s="36"/>
      <c r="F23" s="33"/>
      <c r="G23"/>
      <c r="H23" s="51"/>
      <c r="I23" s="51"/>
      <c r="J23" s="51"/>
      <c r="K23" s="51"/>
    </row>
    <row r="24" spans="1:11" s="31" customFormat="1" ht="20.100000000000001" customHeight="1" x14ac:dyDescent="0.25">
      <c r="A24" s="25" t="s">
        <v>38</v>
      </c>
      <c r="B24" s="22" t="s">
        <v>111</v>
      </c>
      <c r="C24" s="32" t="s">
        <v>37</v>
      </c>
      <c r="D24" s="23">
        <v>10903</v>
      </c>
      <c r="E24" s="36"/>
      <c r="F24" s="33"/>
      <c r="G24"/>
      <c r="H24" s="51"/>
      <c r="I24" s="51"/>
      <c r="J24" s="51"/>
      <c r="K24" s="51"/>
    </row>
    <row r="25" spans="1:11" s="31" customFormat="1" ht="20.100000000000001" customHeight="1" x14ac:dyDescent="0.25">
      <c r="A25" s="25" t="s">
        <v>157</v>
      </c>
      <c r="B25" s="22" t="s">
        <v>112</v>
      </c>
      <c r="C25" s="32" t="s">
        <v>37</v>
      </c>
      <c r="D25" s="23">
        <v>1536</v>
      </c>
      <c r="E25" s="36"/>
      <c r="F25" s="33"/>
      <c r="G25"/>
      <c r="H25" s="51"/>
      <c r="I25" s="51"/>
      <c r="J25" s="51"/>
      <c r="K25" s="51"/>
    </row>
    <row r="26" spans="1:11" s="31" customFormat="1" ht="20.100000000000001" customHeight="1" x14ac:dyDescent="0.25">
      <c r="A26" s="25" t="s">
        <v>39</v>
      </c>
      <c r="B26" s="22" t="s">
        <v>41</v>
      </c>
      <c r="C26" s="32" t="s">
        <v>42</v>
      </c>
      <c r="D26" s="23">
        <v>73770</v>
      </c>
      <c r="E26" s="36"/>
      <c r="F26" s="33"/>
      <c r="G26"/>
      <c r="H26" s="51"/>
      <c r="I26" s="51"/>
      <c r="J26" s="51"/>
      <c r="K26" s="51"/>
    </row>
    <row r="27" spans="1:11" s="31" customFormat="1" ht="20.100000000000001" customHeight="1" x14ac:dyDescent="0.25">
      <c r="A27" s="25" t="s">
        <v>40</v>
      </c>
      <c r="B27" s="22" t="s">
        <v>106</v>
      </c>
      <c r="C27" s="32" t="s">
        <v>37</v>
      </c>
      <c r="D27" s="23">
        <v>37</v>
      </c>
      <c r="E27" s="36"/>
      <c r="F27" s="33"/>
      <c r="G27"/>
      <c r="H27" s="51"/>
      <c r="I27" s="51"/>
      <c r="J27" s="51"/>
      <c r="K27" s="51"/>
    </row>
    <row r="28" spans="1:11" s="31" customFormat="1" ht="20.100000000000001" customHeight="1" x14ac:dyDescent="0.25">
      <c r="A28" s="25" t="s">
        <v>43</v>
      </c>
      <c r="B28" s="22" t="s">
        <v>45</v>
      </c>
      <c r="C28" s="32" t="s">
        <v>42</v>
      </c>
      <c r="D28" s="23">
        <v>74754</v>
      </c>
      <c r="E28" s="36"/>
      <c r="F28" s="33"/>
      <c r="G28"/>
      <c r="H28" s="51"/>
      <c r="I28" s="51"/>
      <c r="J28" s="51"/>
      <c r="K28" s="51"/>
    </row>
    <row r="29" spans="1:11" s="31" customFormat="1" ht="20.100000000000001" customHeight="1" x14ac:dyDescent="0.25">
      <c r="A29" s="25" t="s">
        <v>44</v>
      </c>
      <c r="B29" s="22" t="s">
        <v>47</v>
      </c>
      <c r="C29" s="32" t="s">
        <v>37</v>
      </c>
      <c r="D29" s="23">
        <v>112</v>
      </c>
      <c r="E29" s="21"/>
      <c r="F29" s="33"/>
      <c r="G29"/>
      <c r="H29" s="51"/>
      <c r="I29" s="51"/>
      <c r="J29" s="51"/>
      <c r="K29" s="51"/>
    </row>
    <row r="30" spans="1:11" s="31" customFormat="1" ht="20.100000000000001" customHeight="1" x14ac:dyDescent="0.25">
      <c r="A30" s="25" t="s">
        <v>46</v>
      </c>
      <c r="B30" s="37" t="s">
        <v>174</v>
      </c>
      <c r="C30" s="34" t="s">
        <v>26</v>
      </c>
      <c r="D30" s="35">
        <v>3242</v>
      </c>
      <c r="E30" s="36"/>
      <c r="F30" s="33"/>
      <c r="G30"/>
      <c r="H30" s="51"/>
      <c r="I30" s="51"/>
      <c r="J30" s="51"/>
      <c r="K30" s="51"/>
    </row>
    <row r="31" spans="1:11" s="31" customFormat="1" ht="20.100000000000001" customHeight="1" x14ac:dyDescent="0.25">
      <c r="A31" s="25" t="s">
        <v>158</v>
      </c>
      <c r="B31" s="22" t="s">
        <v>113</v>
      </c>
      <c r="C31" s="32" t="s">
        <v>26</v>
      </c>
      <c r="D31" s="23">
        <v>1102</v>
      </c>
      <c r="E31" s="21"/>
      <c r="F31" s="33"/>
      <c r="G31"/>
      <c r="H31" s="51"/>
      <c r="I31" s="51"/>
      <c r="J31" s="51"/>
      <c r="K31" s="51"/>
    </row>
    <row r="32" spans="1:11" s="31" customFormat="1" ht="20.100000000000001" customHeight="1" x14ac:dyDescent="0.25">
      <c r="A32" s="25" t="s">
        <v>159</v>
      </c>
      <c r="B32" s="22" t="s">
        <v>51</v>
      </c>
      <c r="C32" s="32" t="s">
        <v>52</v>
      </c>
      <c r="D32" s="23">
        <v>248</v>
      </c>
      <c r="E32" s="21"/>
      <c r="F32" s="33"/>
      <c r="G32"/>
      <c r="H32" s="51"/>
      <c r="I32" s="51"/>
      <c r="J32" s="51"/>
      <c r="K32" s="51"/>
    </row>
    <row r="33" spans="1:11" s="31" customFormat="1" ht="20.100000000000001" customHeight="1" x14ac:dyDescent="0.25">
      <c r="A33" s="25" t="s">
        <v>48</v>
      </c>
      <c r="B33" s="22" t="s">
        <v>114</v>
      </c>
      <c r="C33" s="32" t="s">
        <v>55</v>
      </c>
      <c r="D33" s="23">
        <v>10806</v>
      </c>
      <c r="E33" s="21"/>
      <c r="F33" s="33"/>
      <c r="G33"/>
      <c r="H33" s="51"/>
      <c r="I33" s="51"/>
      <c r="J33" s="51"/>
      <c r="K33" s="51"/>
    </row>
    <row r="34" spans="1:11" s="10" customFormat="1" ht="23.45" customHeight="1" x14ac:dyDescent="0.25">
      <c r="A34" s="6" t="s">
        <v>56</v>
      </c>
      <c r="B34" s="7" t="s">
        <v>57</v>
      </c>
      <c r="C34" s="7"/>
      <c r="D34" s="8"/>
      <c r="E34" s="7"/>
      <c r="F34" s="9"/>
      <c r="G34"/>
      <c r="H34" s="51"/>
      <c r="I34" s="51"/>
      <c r="J34" s="51"/>
      <c r="K34" s="51"/>
    </row>
    <row r="35" spans="1:11" s="31" customFormat="1" ht="21.6" customHeight="1" x14ac:dyDescent="0.25">
      <c r="A35" s="25" t="s">
        <v>49</v>
      </c>
      <c r="B35" s="37" t="s">
        <v>59</v>
      </c>
      <c r="C35" s="34" t="s">
        <v>26</v>
      </c>
      <c r="D35" s="35">
        <v>1209</v>
      </c>
      <c r="E35" s="36"/>
      <c r="F35" s="33"/>
      <c r="G35"/>
      <c r="H35" s="51"/>
      <c r="I35" s="51"/>
      <c r="J35" s="51"/>
      <c r="K35" s="51"/>
    </row>
    <row r="36" spans="1:11" s="31" customFormat="1" ht="21.6" customHeight="1" x14ac:dyDescent="0.25">
      <c r="A36" s="25" t="s">
        <v>160</v>
      </c>
      <c r="B36" s="37" t="s">
        <v>175</v>
      </c>
      <c r="C36" s="34" t="s">
        <v>26</v>
      </c>
      <c r="D36" s="35">
        <v>445</v>
      </c>
      <c r="E36" s="36"/>
      <c r="F36" s="33"/>
      <c r="G36"/>
      <c r="H36" s="51"/>
      <c r="I36" s="51"/>
      <c r="J36" s="51"/>
      <c r="K36" s="51"/>
    </row>
    <row r="37" spans="1:11" s="31" customFormat="1" ht="21.6" customHeight="1" x14ac:dyDescent="0.25">
      <c r="A37" s="25" t="s">
        <v>50</v>
      </c>
      <c r="B37" s="37" t="s">
        <v>107</v>
      </c>
      <c r="C37" s="32" t="s">
        <v>62</v>
      </c>
      <c r="D37" s="23">
        <v>16</v>
      </c>
      <c r="E37" s="36"/>
      <c r="F37" s="33"/>
      <c r="G37"/>
      <c r="H37" s="51"/>
      <c r="I37" s="51"/>
      <c r="J37" s="51"/>
      <c r="K37" s="51"/>
    </row>
    <row r="38" spans="1:11" s="31" customFormat="1" ht="21.6" customHeight="1" x14ac:dyDescent="0.25">
      <c r="A38" s="25" t="s">
        <v>53</v>
      </c>
      <c r="B38" s="22" t="s">
        <v>115</v>
      </c>
      <c r="C38" s="32" t="s">
        <v>62</v>
      </c>
      <c r="D38" s="23">
        <v>1404</v>
      </c>
      <c r="E38" s="36"/>
      <c r="F38" s="33"/>
      <c r="G38"/>
      <c r="H38" s="51"/>
      <c r="I38" s="51"/>
      <c r="J38" s="51"/>
      <c r="K38" s="51"/>
    </row>
    <row r="39" spans="1:11" s="31" customFormat="1" ht="21.6" customHeight="1" x14ac:dyDescent="0.25">
      <c r="A39" s="25" t="s">
        <v>54</v>
      </c>
      <c r="B39" s="22" t="s">
        <v>63</v>
      </c>
      <c r="C39" s="32" t="s">
        <v>62</v>
      </c>
      <c r="D39" s="23">
        <v>569</v>
      </c>
      <c r="E39" s="21"/>
      <c r="F39" s="33"/>
      <c r="G39"/>
      <c r="H39" s="51"/>
      <c r="I39" s="51"/>
      <c r="J39" s="51"/>
      <c r="K39" s="51"/>
    </row>
    <row r="40" spans="1:11" s="31" customFormat="1" ht="21.6" customHeight="1" x14ac:dyDescent="0.25">
      <c r="A40" s="25" t="s">
        <v>58</v>
      </c>
      <c r="B40" s="22" t="s">
        <v>70</v>
      </c>
      <c r="C40" s="32" t="s">
        <v>71</v>
      </c>
      <c r="D40" s="23">
        <v>43952</v>
      </c>
      <c r="E40" s="21"/>
      <c r="F40" s="33"/>
      <c r="G40"/>
      <c r="H40" s="51"/>
      <c r="I40" s="51"/>
      <c r="J40" s="51"/>
      <c r="K40" s="51"/>
    </row>
    <row r="41" spans="1:11" s="31" customFormat="1" ht="21.6" customHeight="1" x14ac:dyDescent="0.25">
      <c r="A41" s="25" t="s">
        <v>161</v>
      </c>
      <c r="B41" s="22" t="s">
        <v>122</v>
      </c>
      <c r="C41" s="32" t="s">
        <v>73</v>
      </c>
      <c r="D41" s="23">
        <v>47</v>
      </c>
      <c r="E41" s="21"/>
      <c r="F41" s="33"/>
      <c r="G41"/>
      <c r="H41" s="51"/>
      <c r="I41" s="51"/>
      <c r="J41" s="51"/>
      <c r="K41" s="51"/>
    </row>
    <row r="42" spans="1:11" s="31" customFormat="1" ht="21.6" customHeight="1" x14ac:dyDescent="0.25">
      <c r="A42" s="25" t="s">
        <v>60</v>
      </c>
      <c r="B42" s="22" t="s">
        <v>68</v>
      </c>
      <c r="C42" s="32" t="s">
        <v>55</v>
      </c>
      <c r="D42" s="23">
        <v>203</v>
      </c>
      <c r="E42" s="21"/>
      <c r="F42" s="33"/>
      <c r="G42"/>
      <c r="H42" s="51"/>
      <c r="I42" s="51"/>
      <c r="J42" s="51"/>
      <c r="K42" s="51"/>
    </row>
    <row r="43" spans="1:11" s="31" customFormat="1" ht="21.6" customHeight="1" x14ac:dyDescent="0.25">
      <c r="A43" s="25" t="s">
        <v>61</v>
      </c>
      <c r="B43" s="22" t="s">
        <v>116</v>
      </c>
      <c r="C43" s="32" t="s">
        <v>55</v>
      </c>
      <c r="D43" s="23">
        <v>58</v>
      </c>
      <c r="E43" s="21"/>
      <c r="F43" s="33"/>
      <c r="G43"/>
      <c r="H43" s="51"/>
      <c r="I43" s="51"/>
      <c r="J43" s="51"/>
      <c r="K43" s="51"/>
    </row>
    <row r="44" spans="1:11" s="31" customFormat="1" ht="21.6" customHeight="1" x14ac:dyDescent="0.25">
      <c r="A44" s="25" t="s">
        <v>162</v>
      </c>
      <c r="B44" s="22" t="s">
        <v>117</v>
      </c>
      <c r="C44" s="32" t="s">
        <v>55</v>
      </c>
      <c r="D44" s="23">
        <v>62</v>
      </c>
      <c r="E44" s="21"/>
      <c r="F44" s="33"/>
      <c r="G44"/>
      <c r="H44" s="51"/>
      <c r="I44" s="51"/>
      <c r="J44" s="51"/>
      <c r="K44" s="51"/>
    </row>
    <row r="45" spans="1:11" s="31" customFormat="1" ht="21.6" customHeight="1" x14ac:dyDescent="0.25">
      <c r="A45" s="25" t="s">
        <v>64</v>
      </c>
      <c r="B45" s="22" t="s">
        <v>118</v>
      </c>
      <c r="C45" s="32" t="s">
        <v>73</v>
      </c>
      <c r="D45" s="23">
        <v>8</v>
      </c>
      <c r="E45" s="21"/>
      <c r="F45" s="33"/>
      <c r="G45"/>
      <c r="H45" s="51"/>
      <c r="I45" s="51"/>
      <c r="J45" s="51"/>
      <c r="K45" s="51"/>
    </row>
    <row r="46" spans="1:11" s="39" customFormat="1" ht="21.6" customHeight="1" x14ac:dyDescent="0.25">
      <c r="A46" s="25" t="s">
        <v>65</v>
      </c>
      <c r="B46" s="22" t="s">
        <v>119</v>
      </c>
      <c r="C46" s="32" t="s">
        <v>73</v>
      </c>
      <c r="D46" s="23">
        <v>17</v>
      </c>
      <c r="E46" s="21"/>
      <c r="F46" s="33"/>
      <c r="G46"/>
      <c r="H46" s="51"/>
      <c r="I46" s="51"/>
      <c r="J46" s="51"/>
      <c r="K46" s="51"/>
    </row>
    <row r="47" spans="1:11" s="38" customFormat="1" ht="21.6" customHeight="1" x14ac:dyDescent="0.25">
      <c r="A47" s="25" t="s">
        <v>66</v>
      </c>
      <c r="B47" s="22" t="s">
        <v>120</v>
      </c>
      <c r="C47" s="32" t="s">
        <v>42</v>
      </c>
      <c r="D47" s="23">
        <v>45</v>
      </c>
      <c r="E47" s="21"/>
      <c r="F47" s="33"/>
      <c r="G47"/>
      <c r="H47" s="51"/>
      <c r="I47" s="51"/>
      <c r="J47" s="51"/>
      <c r="K47" s="51"/>
    </row>
    <row r="48" spans="1:11" s="38" customFormat="1" ht="21.6" customHeight="1" x14ac:dyDescent="0.25">
      <c r="A48" s="25" t="s">
        <v>67</v>
      </c>
      <c r="B48" s="22" t="s">
        <v>80</v>
      </c>
      <c r="C48" s="40" t="s">
        <v>55</v>
      </c>
      <c r="D48" s="23">
        <v>8248</v>
      </c>
      <c r="E48" s="41"/>
      <c r="F48" s="33"/>
      <c r="G48"/>
      <c r="H48" s="51"/>
      <c r="I48" s="51"/>
      <c r="J48" s="51"/>
      <c r="K48" s="51"/>
    </row>
    <row r="49" spans="1:11" s="38" customFormat="1" ht="21.6" customHeight="1" x14ac:dyDescent="0.25">
      <c r="A49" s="25" t="s">
        <v>69</v>
      </c>
      <c r="B49" s="22" t="s">
        <v>121</v>
      </c>
      <c r="C49" s="40" t="s">
        <v>55</v>
      </c>
      <c r="D49" s="23">
        <v>367</v>
      </c>
      <c r="E49" s="41"/>
      <c r="F49" s="33"/>
      <c r="G49"/>
      <c r="H49" s="51"/>
      <c r="I49" s="51"/>
      <c r="J49" s="51"/>
      <c r="K49" s="51"/>
    </row>
    <row r="50" spans="1:11" s="38" customFormat="1" ht="22.15" customHeight="1" x14ac:dyDescent="0.25">
      <c r="A50" s="6" t="s">
        <v>89</v>
      </c>
      <c r="B50" s="7" t="s">
        <v>124</v>
      </c>
      <c r="C50" s="7"/>
      <c r="D50" s="8"/>
      <c r="E50" s="7"/>
      <c r="F50" s="9"/>
      <c r="G50"/>
      <c r="H50" s="51"/>
      <c r="I50" s="51"/>
      <c r="J50" s="51"/>
      <c r="K50" s="51"/>
    </row>
    <row r="51" spans="1:11" s="38" customFormat="1" ht="22.15" customHeight="1" x14ac:dyDescent="0.25">
      <c r="A51" s="64" t="s">
        <v>125</v>
      </c>
      <c r="B51" s="58"/>
      <c r="C51" s="58"/>
      <c r="D51" s="59"/>
      <c r="E51" s="58"/>
      <c r="F51" s="60"/>
      <c r="G51"/>
      <c r="H51" s="51"/>
      <c r="I51" s="51"/>
      <c r="J51" s="51"/>
      <c r="K51" s="51"/>
    </row>
    <row r="52" spans="1:11" s="38" customFormat="1" ht="20.45" customHeight="1" x14ac:dyDescent="0.25">
      <c r="A52" s="201" t="s">
        <v>126</v>
      </c>
      <c r="B52" s="202"/>
      <c r="C52" s="202"/>
      <c r="D52" s="202"/>
      <c r="E52" s="202"/>
      <c r="F52" s="202"/>
      <c r="G52"/>
      <c r="H52" s="51"/>
      <c r="I52" s="51"/>
      <c r="J52" s="51"/>
      <c r="K52" s="51"/>
    </row>
    <row r="53" spans="1:11" s="38" customFormat="1" ht="46.9" customHeight="1" x14ac:dyDescent="0.25">
      <c r="A53" s="25" t="s">
        <v>163</v>
      </c>
      <c r="B53" s="22" t="s">
        <v>127</v>
      </c>
      <c r="C53" s="22" t="s">
        <v>128</v>
      </c>
      <c r="D53" s="22">
        <v>3020</v>
      </c>
      <c r="E53" s="22"/>
      <c r="F53" s="22"/>
      <c r="G53"/>
      <c r="H53" s="51"/>
      <c r="I53" s="51"/>
      <c r="J53" s="51"/>
      <c r="K53" s="51"/>
    </row>
    <row r="54" spans="1:11" s="38" customFormat="1" ht="20.45" customHeight="1" x14ac:dyDescent="0.25">
      <c r="A54" s="25" t="s">
        <v>164</v>
      </c>
      <c r="B54" s="22" t="s">
        <v>129</v>
      </c>
      <c r="C54" s="22" t="s">
        <v>128</v>
      </c>
      <c r="D54" s="22">
        <v>302</v>
      </c>
      <c r="E54" s="22"/>
      <c r="F54" s="22"/>
      <c r="G54"/>
      <c r="H54" s="51"/>
      <c r="I54" s="51"/>
      <c r="J54" s="51"/>
      <c r="K54" s="51"/>
    </row>
    <row r="55" spans="1:11" s="38" customFormat="1" ht="20.45" customHeight="1" x14ac:dyDescent="0.25">
      <c r="A55" s="201" t="s">
        <v>130</v>
      </c>
      <c r="B55" s="202"/>
      <c r="C55" s="202"/>
      <c r="D55" s="202"/>
      <c r="E55" s="202"/>
      <c r="F55" s="202"/>
      <c r="G55"/>
      <c r="H55" s="51"/>
      <c r="I55" s="51"/>
      <c r="J55" s="51"/>
      <c r="K55" s="51"/>
    </row>
    <row r="56" spans="1:11" s="38" customFormat="1" ht="47.65" customHeight="1" x14ac:dyDescent="0.25">
      <c r="A56" s="25" t="s">
        <v>165</v>
      </c>
      <c r="B56" s="22" t="s">
        <v>131</v>
      </c>
      <c r="C56" s="22" t="s">
        <v>55</v>
      </c>
      <c r="D56" s="22">
        <v>5000</v>
      </c>
      <c r="E56" s="22"/>
      <c r="F56" s="22"/>
      <c r="G56"/>
      <c r="H56" s="51"/>
      <c r="I56" s="51"/>
      <c r="J56" s="51"/>
      <c r="K56" s="51"/>
    </row>
    <row r="57" spans="1:11" s="38" customFormat="1" ht="37.5" customHeight="1" x14ac:dyDescent="0.25">
      <c r="A57" s="25" t="s">
        <v>72</v>
      </c>
      <c r="B57" s="22" t="s">
        <v>132</v>
      </c>
      <c r="C57" s="22" t="s">
        <v>55</v>
      </c>
      <c r="D57" s="22">
        <v>100</v>
      </c>
      <c r="E57" s="22"/>
      <c r="F57" s="22"/>
      <c r="G57"/>
      <c r="H57" s="51"/>
      <c r="I57" s="51"/>
      <c r="J57" s="51"/>
      <c r="K57" s="51"/>
    </row>
    <row r="58" spans="1:11" s="38" customFormat="1" ht="33" customHeight="1" x14ac:dyDescent="0.25">
      <c r="A58" s="25" t="s">
        <v>166</v>
      </c>
      <c r="B58" s="22" t="s">
        <v>133</v>
      </c>
      <c r="C58" s="22" t="s">
        <v>55</v>
      </c>
      <c r="D58" s="22">
        <f>SUM(D56:D56)</f>
        <v>5000</v>
      </c>
      <c r="E58" s="22"/>
      <c r="F58" s="22"/>
      <c r="G58"/>
      <c r="H58" s="51"/>
      <c r="I58" s="51"/>
      <c r="J58" s="51"/>
      <c r="K58" s="51"/>
    </row>
    <row r="59" spans="1:11" s="38" customFormat="1" ht="24.4" customHeight="1" x14ac:dyDescent="0.25">
      <c r="A59" s="25" t="s">
        <v>74</v>
      </c>
      <c r="B59" s="22" t="s">
        <v>134</v>
      </c>
      <c r="C59" s="22" t="s">
        <v>55</v>
      </c>
      <c r="D59" s="22">
        <v>5000</v>
      </c>
      <c r="E59" s="22"/>
      <c r="F59" s="22"/>
      <c r="G59"/>
      <c r="H59" s="51"/>
      <c r="I59" s="51"/>
      <c r="J59" s="51"/>
      <c r="K59" s="51"/>
    </row>
    <row r="60" spans="1:11" s="38" customFormat="1" ht="48" customHeight="1" x14ac:dyDescent="0.25">
      <c r="A60" s="25" t="s">
        <v>167</v>
      </c>
      <c r="B60" s="22" t="s">
        <v>135</v>
      </c>
      <c r="C60" s="22" t="s">
        <v>55</v>
      </c>
      <c r="D60" s="22">
        <f>+D58</f>
        <v>5000</v>
      </c>
      <c r="E60" s="22"/>
      <c r="F60" s="22"/>
      <c r="G60"/>
      <c r="H60" s="51"/>
      <c r="I60" s="51"/>
      <c r="J60" s="51"/>
      <c r="K60" s="51"/>
    </row>
    <row r="61" spans="1:11" s="38" customFormat="1" ht="37.5" customHeight="1" x14ac:dyDescent="0.25">
      <c r="A61" s="25" t="s">
        <v>168</v>
      </c>
      <c r="B61" s="22" t="s">
        <v>136</v>
      </c>
      <c r="C61" s="22" t="s">
        <v>55</v>
      </c>
      <c r="D61" s="22">
        <v>40</v>
      </c>
      <c r="E61" s="22"/>
      <c r="F61" s="22"/>
      <c r="G61"/>
      <c r="H61" s="51"/>
      <c r="I61" s="51"/>
      <c r="J61" s="51"/>
      <c r="K61" s="51"/>
    </row>
    <row r="62" spans="1:11" s="38" customFormat="1" ht="34.5" customHeight="1" x14ac:dyDescent="0.25">
      <c r="A62" s="25" t="s">
        <v>169</v>
      </c>
      <c r="B62" s="22" t="s">
        <v>137</v>
      </c>
      <c r="C62" s="22" t="s">
        <v>55</v>
      </c>
      <c r="D62" s="22">
        <v>40</v>
      </c>
      <c r="E62" s="22"/>
      <c r="F62" s="22"/>
      <c r="G62"/>
      <c r="H62" s="51"/>
      <c r="I62" s="51"/>
      <c r="J62" s="51"/>
      <c r="K62" s="51"/>
    </row>
    <row r="63" spans="1:11" s="38" customFormat="1" ht="20.45" customHeight="1" x14ac:dyDescent="0.25">
      <c r="A63" s="201" t="s">
        <v>138</v>
      </c>
      <c r="B63" s="202"/>
      <c r="C63" s="202"/>
      <c r="D63" s="202"/>
      <c r="E63" s="202"/>
      <c r="F63" s="202"/>
      <c r="G63"/>
      <c r="H63" s="51"/>
      <c r="I63" s="51"/>
      <c r="J63" s="51"/>
      <c r="K63" s="51"/>
    </row>
    <row r="64" spans="1:11" s="38" customFormat="1" ht="48.4" customHeight="1" x14ac:dyDescent="0.25">
      <c r="A64" s="25" t="s">
        <v>170</v>
      </c>
      <c r="B64" s="22" t="s">
        <v>139</v>
      </c>
      <c r="C64" s="22" t="s">
        <v>140</v>
      </c>
      <c r="D64" s="22">
        <v>2</v>
      </c>
      <c r="E64" s="22"/>
      <c r="F64" s="22"/>
      <c r="G64"/>
      <c r="H64" s="51"/>
      <c r="I64" s="51"/>
      <c r="J64" s="51"/>
      <c r="K64" s="51"/>
    </row>
    <row r="65" spans="1:11" s="38" customFormat="1" ht="46.9" customHeight="1" x14ac:dyDescent="0.25">
      <c r="A65" s="25" t="s">
        <v>171</v>
      </c>
      <c r="B65" s="22" t="s">
        <v>141</v>
      </c>
      <c r="C65" s="22" t="s">
        <v>140</v>
      </c>
      <c r="D65" s="22">
        <v>2</v>
      </c>
      <c r="E65" s="22"/>
      <c r="F65" s="22"/>
      <c r="G65"/>
      <c r="H65" s="51"/>
      <c r="I65" s="51"/>
      <c r="J65" s="51"/>
      <c r="K65" s="51"/>
    </row>
    <row r="66" spans="1:11" s="38" customFormat="1" ht="51.4" customHeight="1" x14ac:dyDescent="0.25">
      <c r="A66" s="25" t="s">
        <v>172</v>
      </c>
      <c r="B66" s="22" t="s">
        <v>229</v>
      </c>
      <c r="C66" s="22" t="s">
        <v>2</v>
      </c>
      <c r="D66" s="22">
        <v>6</v>
      </c>
      <c r="E66" s="22"/>
      <c r="F66" s="22"/>
      <c r="G66"/>
      <c r="H66" s="51"/>
      <c r="I66" s="51"/>
      <c r="J66" s="51"/>
      <c r="K66" s="51"/>
    </row>
    <row r="67" spans="1:11" s="38" customFormat="1" ht="51.4" customHeight="1" x14ac:dyDescent="0.25">
      <c r="A67" s="25" t="s">
        <v>75</v>
      </c>
      <c r="B67" s="22" t="s">
        <v>228</v>
      </c>
      <c r="C67" s="22" t="s">
        <v>2</v>
      </c>
      <c r="D67" s="22">
        <v>4</v>
      </c>
      <c r="E67" s="22"/>
      <c r="F67" s="22"/>
      <c r="G67"/>
      <c r="H67" s="51"/>
      <c r="I67" s="51"/>
      <c r="J67" s="51"/>
      <c r="K67" s="51"/>
    </row>
    <row r="68" spans="1:11" s="38" customFormat="1" ht="43.5" customHeight="1" x14ac:dyDescent="0.25">
      <c r="A68" s="25" t="s">
        <v>76</v>
      </c>
      <c r="B68" s="22" t="s">
        <v>142</v>
      </c>
      <c r="C68" s="22" t="s">
        <v>2</v>
      </c>
      <c r="D68" s="22">
        <v>6</v>
      </c>
      <c r="E68" s="22"/>
      <c r="F68" s="22"/>
      <c r="G68"/>
      <c r="H68" s="51"/>
      <c r="I68" s="51"/>
      <c r="J68" s="51"/>
      <c r="K68" s="51"/>
    </row>
    <row r="69" spans="1:11" s="38" customFormat="1" ht="43.5" customHeight="1" x14ac:dyDescent="0.25">
      <c r="A69" s="25" t="s">
        <v>77</v>
      </c>
      <c r="B69" s="22" t="s">
        <v>143</v>
      </c>
      <c r="C69" s="22" t="s">
        <v>2</v>
      </c>
      <c r="D69" s="22">
        <v>4</v>
      </c>
      <c r="E69" s="22"/>
      <c r="F69" s="22"/>
      <c r="G69"/>
      <c r="H69" s="51"/>
      <c r="I69" s="51"/>
      <c r="J69" s="51"/>
      <c r="K69" s="51"/>
    </row>
    <row r="70" spans="1:11" s="38" customFormat="1" ht="45" customHeight="1" x14ac:dyDescent="0.25">
      <c r="A70" s="25" t="s">
        <v>79</v>
      </c>
      <c r="B70" s="22" t="s">
        <v>144</v>
      </c>
      <c r="C70" s="22" t="s">
        <v>2</v>
      </c>
      <c r="D70" s="22">
        <v>11</v>
      </c>
      <c r="E70" s="22"/>
      <c r="F70" s="22"/>
      <c r="G70"/>
      <c r="H70" s="51"/>
      <c r="I70" s="51"/>
      <c r="J70" s="51"/>
      <c r="K70" s="51"/>
    </row>
    <row r="71" spans="1:11" s="38" customFormat="1" ht="45" customHeight="1" x14ac:dyDescent="0.25">
      <c r="A71" s="25" t="s">
        <v>81</v>
      </c>
      <c r="B71" s="22" t="s">
        <v>145</v>
      </c>
      <c r="C71" s="22" t="s">
        <v>2</v>
      </c>
      <c r="D71" s="22">
        <v>4</v>
      </c>
      <c r="E71" s="22"/>
      <c r="F71" s="22"/>
      <c r="G71"/>
      <c r="H71" s="51"/>
      <c r="I71" s="51"/>
      <c r="J71" s="51"/>
      <c r="K71" s="51"/>
    </row>
    <row r="72" spans="1:11" s="38" customFormat="1" ht="47.65" customHeight="1" x14ac:dyDescent="0.25">
      <c r="A72" s="25" t="s">
        <v>82</v>
      </c>
      <c r="B72" s="22" t="s">
        <v>146</v>
      </c>
      <c r="C72" s="22" t="s">
        <v>2</v>
      </c>
      <c r="D72" s="22">
        <v>1</v>
      </c>
      <c r="E72" s="22"/>
      <c r="F72" s="22"/>
      <c r="G72"/>
      <c r="H72" s="51"/>
      <c r="I72" s="51"/>
      <c r="J72" s="51"/>
      <c r="K72" s="51"/>
    </row>
    <row r="73" spans="1:11" s="38" customFormat="1" ht="47.65" customHeight="1" x14ac:dyDescent="0.25">
      <c r="A73" s="25" t="s">
        <v>83</v>
      </c>
      <c r="B73" s="22" t="s">
        <v>147</v>
      </c>
      <c r="C73" s="22" t="s">
        <v>2</v>
      </c>
      <c r="D73" s="22">
        <v>4</v>
      </c>
      <c r="E73" s="22"/>
      <c r="F73" s="22"/>
      <c r="G73"/>
      <c r="H73" s="51"/>
      <c r="I73" s="51"/>
      <c r="J73" s="51"/>
      <c r="K73" s="51"/>
    </row>
    <row r="74" spans="1:11" s="38" customFormat="1" ht="50.65" customHeight="1" x14ac:dyDescent="0.25">
      <c r="A74" s="25" t="s">
        <v>84</v>
      </c>
      <c r="B74" s="22" t="s">
        <v>148</v>
      </c>
      <c r="C74" s="22" t="s">
        <v>2</v>
      </c>
      <c r="D74" s="22">
        <v>11</v>
      </c>
      <c r="E74" s="22"/>
      <c r="F74" s="22"/>
      <c r="G74"/>
      <c r="H74" s="51"/>
      <c r="I74" s="51"/>
      <c r="J74" s="51"/>
      <c r="K74" s="51"/>
    </row>
    <row r="75" spans="1:11" s="38" customFormat="1" ht="50.65" customHeight="1" x14ac:dyDescent="0.25">
      <c r="A75" s="25" t="s">
        <v>85</v>
      </c>
      <c r="B75" s="22" t="s">
        <v>149</v>
      </c>
      <c r="C75" s="22" t="s">
        <v>2</v>
      </c>
      <c r="D75" s="22">
        <v>4</v>
      </c>
      <c r="E75" s="22"/>
      <c r="F75" s="22"/>
      <c r="G75"/>
      <c r="H75" s="51"/>
      <c r="I75" s="51"/>
      <c r="J75" s="51"/>
      <c r="K75" s="51"/>
    </row>
    <row r="76" spans="1:11" s="38" customFormat="1" ht="20.45" customHeight="1" x14ac:dyDescent="0.25">
      <c r="A76" s="61" t="s">
        <v>150</v>
      </c>
      <c r="B76" s="62"/>
      <c r="C76" s="62"/>
      <c r="D76" s="62"/>
      <c r="E76" s="63"/>
      <c r="F76" s="62"/>
      <c r="G76"/>
      <c r="H76" s="51"/>
      <c r="I76" s="51"/>
      <c r="J76" s="51"/>
      <c r="K76" s="51"/>
    </row>
    <row r="77" spans="1:11" s="38" customFormat="1" ht="49.9" customHeight="1" x14ac:dyDescent="0.25">
      <c r="A77" s="25" t="s">
        <v>86</v>
      </c>
      <c r="B77" s="22" t="s">
        <v>151</v>
      </c>
      <c r="C77" s="22" t="s">
        <v>2</v>
      </c>
      <c r="D77" s="22">
        <v>2</v>
      </c>
      <c r="E77" s="22"/>
      <c r="F77" s="22"/>
      <c r="G77"/>
      <c r="H77" s="51"/>
      <c r="I77" s="51"/>
      <c r="J77" s="51"/>
      <c r="K77" s="51"/>
    </row>
    <row r="78" spans="1:11" s="38" customFormat="1" ht="49.9" customHeight="1" x14ac:dyDescent="0.25">
      <c r="A78" s="25" t="s">
        <v>87</v>
      </c>
      <c r="B78" s="22" t="s">
        <v>152</v>
      </c>
      <c r="C78" s="22" t="s">
        <v>2</v>
      </c>
      <c r="D78" s="22">
        <v>2</v>
      </c>
      <c r="E78" s="22"/>
      <c r="F78" s="22"/>
      <c r="G78"/>
      <c r="H78" s="51"/>
      <c r="I78" s="51"/>
      <c r="J78" s="51"/>
      <c r="K78" s="51"/>
    </row>
    <row r="79" spans="1:11" s="38" customFormat="1" ht="49.9" customHeight="1" x14ac:dyDescent="0.25">
      <c r="A79" s="25" t="s">
        <v>88</v>
      </c>
      <c r="B79" s="22" t="s">
        <v>153</v>
      </c>
      <c r="C79" s="22" t="s">
        <v>2</v>
      </c>
      <c r="D79" s="22">
        <v>5</v>
      </c>
      <c r="E79" s="22"/>
      <c r="F79" s="22"/>
      <c r="G79"/>
      <c r="H79" s="51"/>
      <c r="I79" s="51"/>
      <c r="J79" s="51"/>
      <c r="K79" s="51"/>
    </row>
    <row r="80" spans="1:11" s="38" customFormat="1" ht="49.9" customHeight="1" x14ac:dyDescent="0.25">
      <c r="A80" s="65" t="s">
        <v>173</v>
      </c>
      <c r="B80" s="22" t="s">
        <v>154</v>
      </c>
      <c r="C80" s="22" t="s">
        <v>2</v>
      </c>
      <c r="D80" s="22">
        <v>9</v>
      </c>
      <c r="E80" s="22"/>
      <c r="F80" s="22"/>
      <c r="G80"/>
      <c r="H80" s="51"/>
      <c r="I80" s="51"/>
      <c r="J80" s="51"/>
      <c r="K80" s="51"/>
    </row>
    <row r="81" spans="1:11" s="38" customFormat="1" ht="29.65" customHeight="1" x14ac:dyDescent="0.25">
      <c r="A81" s="32" t="s">
        <v>225</v>
      </c>
      <c r="B81" s="22" t="s">
        <v>226</v>
      </c>
      <c r="C81" s="22" t="s">
        <v>155</v>
      </c>
      <c r="D81" s="22">
        <v>1</v>
      </c>
      <c r="E81" s="22"/>
      <c r="F81" s="22"/>
      <c r="G81"/>
      <c r="H81" s="51"/>
      <c r="I81" s="51"/>
      <c r="J81" s="51"/>
      <c r="K81" s="51"/>
    </row>
    <row r="82" spans="1:11" s="38" customFormat="1" ht="24.4" customHeight="1" x14ac:dyDescent="0.25">
      <c r="A82" s="64" t="s">
        <v>176</v>
      </c>
      <c r="B82" s="58"/>
      <c r="C82" s="58"/>
      <c r="D82" s="59"/>
      <c r="E82" s="58"/>
      <c r="F82" s="60"/>
      <c r="G82"/>
      <c r="H82" s="51"/>
      <c r="I82" s="51"/>
      <c r="J82" s="51"/>
      <c r="K82" s="51"/>
    </row>
    <row r="83" spans="1:11" s="38" customFormat="1" ht="24.4" customHeight="1" x14ac:dyDescent="0.25">
      <c r="A83" s="201" t="s">
        <v>177</v>
      </c>
      <c r="B83" s="202"/>
      <c r="C83" s="202"/>
      <c r="D83" s="202"/>
      <c r="E83" s="202"/>
      <c r="F83" s="202"/>
      <c r="G83"/>
      <c r="H83" s="51"/>
      <c r="I83" s="51"/>
      <c r="J83" s="51"/>
      <c r="K83" s="51"/>
    </row>
    <row r="84" spans="1:11" s="38" customFormat="1" ht="31.5" customHeight="1" x14ac:dyDescent="0.25">
      <c r="A84" s="25" t="s">
        <v>234</v>
      </c>
      <c r="B84" s="37" t="s">
        <v>178</v>
      </c>
      <c r="C84" s="37" t="s">
        <v>2</v>
      </c>
      <c r="D84" s="37">
        <v>26</v>
      </c>
      <c r="E84" s="37"/>
      <c r="F84" s="22"/>
      <c r="G84"/>
      <c r="H84" s="51"/>
      <c r="I84" s="51"/>
      <c r="J84" s="51"/>
      <c r="K84" s="51"/>
    </row>
    <row r="85" spans="1:11" s="38" customFormat="1" ht="30.4" customHeight="1" x14ac:dyDescent="0.25">
      <c r="A85" s="25" t="s">
        <v>235</v>
      </c>
      <c r="B85" s="37" t="s">
        <v>179</v>
      </c>
      <c r="C85" s="37" t="s">
        <v>55</v>
      </c>
      <c r="D85" s="37">
        <v>1320</v>
      </c>
      <c r="E85" s="37"/>
      <c r="F85" s="22"/>
      <c r="G85"/>
      <c r="H85" s="51"/>
      <c r="I85" s="51"/>
      <c r="J85" s="51"/>
      <c r="K85" s="51"/>
    </row>
    <row r="86" spans="1:11" s="38" customFormat="1" ht="24.4" customHeight="1" x14ac:dyDescent="0.25">
      <c r="A86" s="25" t="s">
        <v>236</v>
      </c>
      <c r="B86" s="37" t="s">
        <v>180</v>
      </c>
      <c r="C86" s="37" t="s">
        <v>2</v>
      </c>
      <c r="D86" s="37">
        <v>25</v>
      </c>
      <c r="E86" s="37"/>
      <c r="F86" s="22"/>
      <c r="G86"/>
      <c r="H86" s="51"/>
      <c r="I86" s="51"/>
      <c r="J86" s="51"/>
      <c r="K86" s="51"/>
    </row>
    <row r="87" spans="1:11" s="38" customFormat="1" ht="29.65" customHeight="1" x14ac:dyDescent="0.25">
      <c r="A87" s="25" t="s">
        <v>237</v>
      </c>
      <c r="B87" s="37" t="s">
        <v>181</v>
      </c>
      <c r="C87" s="37" t="s">
        <v>2</v>
      </c>
      <c r="D87" s="37">
        <v>20</v>
      </c>
      <c r="E87" s="37"/>
      <c r="F87" s="22"/>
      <c r="G87"/>
      <c r="H87" s="51"/>
      <c r="I87" s="51"/>
      <c r="J87" s="51"/>
      <c r="K87" s="51"/>
    </row>
    <row r="88" spans="1:11" s="38" customFormat="1" ht="36" customHeight="1" x14ac:dyDescent="0.25">
      <c r="A88" s="25" t="s">
        <v>238</v>
      </c>
      <c r="B88" s="37" t="s">
        <v>182</v>
      </c>
      <c r="C88" s="37" t="s">
        <v>2</v>
      </c>
      <c r="D88" s="37">
        <v>32</v>
      </c>
      <c r="E88" s="37"/>
      <c r="F88" s="22"/>
      <c r="G88"/>
      <c r="H88" s="51"/>
      <c r="I88" s="51"/>
      <c r="J88" s="51"/>
      <c r="K88" s="51"/>
    </row>
    <row r="89" spans="1:11" s="38" customFormat="1" ht="34.5" customHeight="1" x14ac:dyDescent="0.25">
      <c r="A89" s="25" t="s">
        <v>239</v>
      </c>
      <c r="B89" s="37" t="s">
        <v>183</v>
      </c>
      <c r="C89" s="37" t="s">
        <v>55</v>
      </c>
      <c r="D89" s="37">
        <v>1443</v>
      </c>
      <c r="E89" s="37"/>
      <c r="F89" s="22"/>
      <c r="G89"/>
      <c r="H89" s="51"/>
      <c r="I89" s="51"/>
      <c r="J89" s="51"/>
      <c r="K89" s="51"/>
    </row>
    <row r="90" spans="1:11" s="38" customFormat="1" ht="34.9" customHeight="1" x14ac:dyDescent="0.25">
      <c r="A90" s="25" t="s">
        <v>240</v>
      </c>
      <c r="B90" s="37" t="s">
        <v>230</v>
      </c>
      <c r="C90" s="37" t="s">
        <v>2</v>
      </c>
      <c r="D90" s="37">
        <v>10</v>
      </c>
      <c r="E90" s="37"/>
      <c r="F90" s="22"/>
      <c r="G90"/>
      <c r="H90" s="51"/>
      <c r="I90" s="51"/>
      <c r="J90" s="51"/>
      <c r="K90" s="51"/>
    </row>
    <row r="91" spans="1:11" s="38" customFormat="1" ht="24.4" customHeight="1" x14ac:dyDescent="0.25">
      <c r="A91" s="25" t="s">
        <v>241</v>
      </c>
      <c r="B91" s="37" t="s">
        <v>184</v>
      </c>
      <c r="C91" s="37" t="s">
        <v>55</v>
      </c>
      <c r="D91" s="37">
        <v>266</v>
      </c>
      <c r="E91" s="37"/>
      <c r="F91" s="22"/>
      <c r="G91"/>
      <c r="H91" s="51"/>
      <c r="I91" s="51"/>
      <c r="J91" s="51"/>
      <c r="K91" s="51"/>
    </row>
    <row r="92" spans="1:11" s="38" customFormat="1" ht="31.9" customHeight="1" x14ac:dyDescent="0.25">
      <c r="A92" s="25" t="s">
        <v>242</v>
      </c>
      <c r="B92" s="37" t="s">
        <v>185</v>
      </c>
      <c r="C92" s="37" t="s">
        <v>55</v>
      </c>
      <c r="D92" s="37">
        <v>142</v>
      </c>
      <c r="E92" s="37"/>
      <c r="F92" s="22"/>
      <c r="G92"/>
      <c r="H92" s="51"/>
      <c r="I92" s="51"/>
      <c r="J92" s="51"/>
      <c r="K92" s="51"/>
    </row>
    <row r="93" spans="1:11" s="38" customFormat="1" ht="24.4" customHeight="1" x14ac:dyDescent="0.25">
      <c r="A93" s="25" t="s">
        <v>243</v>
      </c>
      <c r="B93" s="37" t="s">
        <v>186</v>
      </c>
      <c r="C93" s="37" t="s">
        <v>55</v>
      </c>
      <c r="D93" s="37">
        <v>157.5</v>
      </c>
      <c r="E93" s="37"/>
      <c r="F93" s="22"/>
      <c r="G93"/>
      <c r="H93" s="51"/>
      <c r="I93" s="51"/>
      <c r="J93" s="51"/>
      <c r="K93" s="51"/>
    </row>
    <row r="94" spans="1:11" s="38" customFormat="1" ht="28.5" customHeight="1" x14ac:dyDescent="0.25">
      <c r="A94" s="25" t="s">
        <v>244</v>
      </c>
      <c r="B94" s="37" t="s">
        <v>187</v>
      </c>
      <c r="C94" s="37" t="s">
        <v>55</v>
      </c>
      <c r="D94" s="37">
        <v>157.5</v>
      </c>
      <c r="E94" s="37"/>
      <c r="F94" s="22"/>
      <c r="G94"/>
      <c r="H94" s="51"/>
      <c r="I94" s="51"/>
      <c r="J94" s="51"/>
      <c r="K94" s="51"/>
    </row>
    <row r="95" spans="1:11" s="38" customFormat="1" ht="24.4" customHeight="1" x14ac:dyDescent="0.25">
      <c r="A95" s="25" t="s">
        <v>245</v>
      </c>
      <c r="B95" s="37" t="s">
        <v>188</v>
      </c>
      <c r="C95" s="37" t="s">
        <v>55</v>
      </c>
      <c r="D95" s="37">
        <v>315</v>
      </c>
      <c r="E95" s="37"/>
      <c r="F95" s="22"/>
      <c r="G95"/>
      <c r="H95" s="51"/>
      <c r="I95" s="51"/>
      <c r="J95" s="51"/>
      <c r="K95" s="51"/>
    </row>
    <row r="96" spans="1:11" s="38" customFormat="1" ht="24.4" customHeight="1" x14ac:dyDescent="0.25">
      <c r="A96" s="201" t="s">
        <v>189</v>
      </c>
      <c r="B96" s="202"/>
      <c r="C96" s="202"/>
      <c r="D96" s="202"/>
      <c r="E96" s="202"/>
      <c r="F96" s="202"/>
      <c r="G96"/>
      <c r="H96" s="51"/>
      <c r="I96" s="51"/>
      <c r="J96" s="51"/>
      <c r="K96" s="51"/>
    </row>
    <row r="97" spans="1:11" s="38" customFormat="1" ht="31.5" customHeight="1" x14ac:dyDescent="0.25">
      <c r="A97" s="25" t="s">
        <v>246</v>
      </c>
      <c r="B97" s="37" t="s">
        <v>190</v>
      </c>
      <c r="C97" s="37" t="s">
        <v>55</v>
      </c>
      <c r="D97" s="37">
        <v>441</v>
      </c>
      <c r="E97" s="37"/>
      <c r="F97" s="22"/>
      <c r="G97"/>
      <c r="H97" s="51"/>
      <c r="I97" s="51"/>
      <c r="J97" s="51"/>
      <c r="K97" s="51"/>
    </row>
    <row r="98" spans="1:11" s="38" customFormat="1" ht="24.4" customHeight="1" x14ac:dyDescent="0.25">
      <c r="A98" s="25" t="s">
        <v>247</v>
      </c>
      <c r="B98" s="37" t="s">
        <v>191</v>
      </c>
      <c r="C98" s="37" t="s">
        <v>2</v>
      </c>
      <c r="D98" s="37">
        <v>1</v>
      </c>
      <c r="E98" s="37"/>
      <c r="F98" s="22"/>
      <c r="G98"/>
      <c r="H98" s="51"/>
      <c r="I98" s="51"/>
      <c r="J98" s="51"/>
      <c r="K98" s="51"/>
    </row>
    <row r="99" spans="1:11" s="38" customFormat="1" ht="24.4" customHeight="1" x14ac:dyDescent="0.25">
      <c r="A99" s="25" t="s">
        <v>248</v>
      </c>
      <c r="B99" s="37" t="s">
        <v>192</v>
      </c>
      <c r="C99" s="37" t="s">
        <v>2</v>
      </c>
      <c r="D99" s="37">
        <v>2</v>
      </c>
      <c r="E99" s="37"/>
      <c r="F99" s="22"/>
      <c r="G99"/>
      <c r="H99" s="51"/>
      <c r="I99" s="51"/>
      <c r="J99" s="51"/>
      <c r="K99" s="51"/>
    </row>
    <row r="100" spans="1:11" s="38" customFormat="1" ht="24.4" customHeight="1" x14ac:dyDescent="0.25">
      <c r="A100" s="25" t="s">
        <v>123</v>
      </c>
      <c r="B100" s="37" t="s">
        <v>193</v>
      </c>
      <c r="C100" s="37" t="s">
        <v>71</v>
      </c>
      <c r="D100" s="37">
        <v>1758.5</v>
      </c>
      <c r="E100" s="37"/>
      <c r="F100" s="22"/>
      <c r="G100"/>
      <c r="H100" s="51"/>
      <c r="I100" s="51"/>
      <c r="J100" s="51"/>
      <c r="K100" s="51"/>
    </row>
    <row r="101" spans="1:11" s="38" customFormat="1" ht="26.65" customHeight="1" x14ac:dyDescent="0.25">
      <c r="A101" s="25" t="s">
        <v>249</v>
      </c>
      <c r="B101" s="37" t="s">
        <v>194</v>
      </c>
      <c r="C101" s="37" t="s">
        <v>2</v>
      </c>
      <c r="D101" s="37">
        <v>2</v>
      </c>
      <c r="E101" s="37"/>
      <c r="F101" s="22"/>
      <c r="G101"/>
      <c r="H101" s="51"/>
      <c r="I101" s="51"/>
      <c r="J101" s="51"/>
      <c r="K101" s="51"/>
    </row>
    <row r="102" spans="1:11" s="38" customFormat="1" ht="30.4" customHeight="1" x14ac:dyDescent="0.25">
      <c r="A102" s="25" t="s">
        <v>250</v>
      </c>
      <c r="B102" s="37" t="s">
        <v>195</v>
      </c>
      <c r="C102" s="37" t="s">
        <v>2</v>
      </c>
      <c r="D102" s="37">
        <v>12</v>
      </c>
      <c r="E102" s="37"/>
      <c r="F102" s="22"/>
      <c r="G102"/>
      <c r="H102" s="51"/>
      <c r="I102" s="51"/>
      <c r="J102" s="51"/>
      <c r="K102" s="51"/>
    </row>
    <row r="103" spans="1:11" s="38" customFormat="1" ht="24.4" customHeight="1" x14ac:dyDescent="0.25">
      <c r="A103" s="25" t="s">
        <v>251</v>
      </c>
      <c r="B103" s="37" t="s">
        <v>196</v>
      </c>
      <c r="C103" s="37" t="s">
        <v>2</v>
      </c>
      <c r="D103" s="37">
        <v>14</v>
      </c>
      <c r="E103" s="37"/>
      <c r="F103" s="22"/>
      <c r="G103"/>
      <c r="H103" s="51"/>
      <c r="I103" s="51"/>
      <c r="J103" s="51"/>
      <c r="K103" s="51"/>
    </row>
    <row r="104" spans="1:11" s="38" customFormat="1" ht="24.4" customHeight="1" x14ac:dyDescent="0.25">
      <c r="A104" s="25" t="s">
        <v>252</v>
      </c>
      <c r="B104" s="37" t="s">
        <v>197</v>
      </c>
      <c r="C104" s="37" t="s">
        <v>2</v>
      </c>
      <c r="D104" s="37">
        <v>10</v>
      </c>
      <c r="E104" s="37"/>
      <c r="F104" s="22"/>
      <c r="G104"/>
      <c r="H104" s="51"/>
      <c r="I104" s="51"/>
      <c r="J104" s="51"/>
      <c r="K104" s="51"/>
    </row>
    <row r="105" spans="1:11" s="38" customFormat="1" ht="24.4" customHeight="1" x14ac:dyDescent="0.25">
      <c r="A105" s="25" t="s">
        <v>253</v>
      </c>
      <c r="B105" s="37" t="s">
        <v>198</v>
      </c>
      <c r="C105" s="37" t="s">
        <v>2</v>
      </c>
      <c r="D105" s="37">
        <v>4</v>
      </c>
      <c r="E105" s="37"/>
      <c r="F105" s="22"/>
      <c r="G105"/>
      <c r="H105" s="51"/>
      <c r="I105" s="51"/>
      <c r="J105" s="51"/>
      <c r="K105" s="51"/>
    </row>
    <row r="106" spans="1:11" s="38" customFormat="1" ht="24.4" customHeight="1" x14ac:dyDescent="0.25">
      <c r="A106" s="25" t="s">
        <v>254</v>
      </c>
      <c r="B106" s="37" t="s">
        <v>231</v>
      </c>
      <c r="C106" s="37" t="s">
        <v>2</v>
      </c>
      <c r="D106" s="37">
        <v>2</v>
      </c>
      <c r="E106" s="37"/>
      <c r="F106" s="22"/>
      <c r="G106"/>
      <c r="H106" s="51"/>
      <c r="I106" s="51"/>
      <c r="J106" s="51"/>
      <c r="K106" s="51"/>
    </row>
    <row r="107" spans="1:11" s="38" customFormat="1" ht="24.4" customHeight="1" x14ac:dyDescent="0.25">
      <c r="A107" s="25" t="s">
        <v>255</v>
      </c>
      <c r="B107" s="37" t="s">
        <v>199</v>
      </c>
      <c r="C107" s="37" t="s">
        <v>2</v>
      </c>
      <c r="D107" s="37">
        <v>2</v>
      </c>
      <c r="E107" s="37"/>
      <c r="F107" s="22"/>
      <c r="G107"/>
      <c r="H107" s="51"/>
      <c r="I107" s="51"/>
      <c r="J107" s="51"/>
      <c r="K107" s="51"/>
    </row>
    <row r="108" spans="1:11" s="38" customFormat="1" ht="24.4" customHeight="1" x14ac:dyDescent="0.25">
      <c r="A108" s="25" t="s">
        <v>256</v>
      </c>
      <c r="B108" s="37" t="s">
        <v>200</v>
      </c>
      <c r="C108" s="37" t="s">
        <v>2</v>
      </c>
      <c r="D108" s="37">
        <v>2</v>
      </c>
      <c r="E108" s="37"/>
      <c r="F108" s="22"/>
      <c r="G108"/>
      <c r="H108" s="51"/>
      <c r="I108" s="51"/>
      <c r="J108" s="51"/>
      <c r="K108" s="51"/>
    </row>
    <row r="109" spans="1:11" s="38" customFormat="1" ht="31.5" customHeight="1" x14ac:dyDescent="0.25">
      <c r="A109" s="25" t="s">
        <v>257</v>
      </c>
      <c r="B109" s="37" t="s">
        <v>201</v>
      </c>
      <c r="C109" s="37" t="s">
        <v>2</v>
      </c>
      <c r="D109" s="37">
        <v>2</v>
      </c>
      <c r="E109" s="37"/>
      <c r="F109" s="22"/>
      <c r="G109"/>
      <c r="H109" s="51"/>
      <c r="I109" s="51"/>
      <c r="J109" s="51"/>
      <c r="K109" s="51"/>
    </row>
    <row r="110" spans="1:11" s="38" customFormat="1" ht="31.5" customHeight="1" x14ac:dyDescent="0.25">
      <c r="A110" s="25" t="s">
        <v>258</v>
      </c>
      <c r="B110" s="37" t="s">
        <v>202</v>
      </c>
      <c r="C110" s="37" t="s">
        <v>2</v>
      </c>
      <c r="D110" s="37">
        <v>2</v>
      </c>
      <c r="E110" s="37"/>
      <c r="F110" s="22"/>
      <c r="G110"/>
      <c r="H110" s="51"/>
      <c r="I110" s="51"/>
      <c r="J110" s="51"/>
      <c r="K110" s="51"/>
    </row>
    <row r="111" spans="1:11" s="38" customFormat="1" ht="31.5" customHeight="1" x14ac:dyDescent="0.25">
      <c r="A111" s="25" t="s">
        <v>259</v>
      </c>
      <c r="B111" s="37" t="s">
        <v>203</v>
      </c>
      <c r="C111" s="37" t="s">
        <v>2</v>
      </c>
      <c r="D111" s="37">
        <v>2</v>
      </c>
      <c r="E111" s="37"/>
      <c r="F111" s="22"/>
      <c r="G111"/>
      <c r="H111" s="51"/>
      <c r="I111" s="51"/>
      <c r="J111" s="51"/>
      <c r="K111" s="51"/>
    </row>
    <row r="112" spans="1:11" s="38" customFormat="1" ht="31.5" customHeight="1" x14ac:dyDescent="0.25">
      <c r="A112" s="25" t="s">
        <v>260</v>
      </c>
      <c r="B112" s="37" t="s">
        <v>232</v>
      </c>
      <c r="C112" s="37" t="s">
        <v>128</v>
      </c>
      <c r="D112" s="37">
        <v>10.5</v>
      </c>
      <c r="E112" s="37"/>
      <c r="F112" s="22"/>
      <c r="G112"/>
      <c r="H112" s="51"/>
      <c r="I112" s="51"/>
      <c r="J112" s="51"/>
      <c r="K112" s="51"/>
    </row>
    <row r="113" spans="1:11" s="38" customFormat="1" ht="31.5" customHeight="1" x14ac:dyDescent="0.25">
      <c r="A113" s="25" t="s">
        <v>261</v>
      </c>
      <c r="B113" s="37" t="s">
        <v>204</v>
      </c>
      <c r="C113" s="37" t="s">
        <v>128</v>
      </c>
      <c r="D113" s="37">
        <v>18.5</v>
      </c>
      <c r="E113" s="37"/>
      <c r="F113" s="22"/>
      <c r="G113"/>
      <c r="H113" s="51"/>
      <c r="I113" s="51"/>
      <c r="J113" s="51"/>
      <c r="K113" s="51"/>
    </row>
    <row r="114" spans="1:11" s="38" customFormat="1" ht="31.5" customHeight="1" x14ac:dyDescent="0.25">
      <c r="A114" s="25" t="s">
        <v>262</v>
      </c>
      <c r="B114" s="37" t="s">
        <v>233</v>
      </c>
      <c r="C114" s="37" t="s">
        <v>128</v>
      </c>
      <c r="D114" s="37">
        <v>10.5</v>
      </c>
      <c r="E114" s="37"/>
      <c r="F114" s="22"/>
      <c r="G114"/>
      <c r="H114" s="51"/>
      <c r="I114" s="51"/>
      <c r="J114" s="51"/>
      <c r="K114" s="51"/>
    </row>
    <row r="115" spans="1:11" s="38" customFormat="1" ht="31.5" customHeight="1" x14ac:dyDescent="0.25">
      <c r="A115" s="25" t="s">
        <v>263</v>
      </c>
      <c r="B115" s="37" t="s">
        <v>205</v>
      </c>
      <c r="C115" s="37" t="s">
        <v>128</v>
      </c>
      <c r="D115" s="37">
        <v>18.5</v>
      </c>
      <c r="E115" s="37"/>
      <c r="F115" s="22"/>
      <c r="G115"/>
      <c r="H115" s="51"/>
      <c r="I115" s="51"/>
      <c r="J115" s="51"/>
      <c r="K115" s="51"/>
    </row>
    <row r="116" spans="1:11" s="38" customFormat="1" ht="31.5" customHeight="1" x14ac:dyDescent="0.25">
      <c r="A116" s="25" t="s">
        <v>264</v>
      </c>
      <c r="B116" s="37" t="s">
        <v>206</v>
      </c>
      <c r="C116" s="37" t="s">
        <v>55</v>
      </c>
      <c r="D116" s="37">
        <v>46</v>
      </c>
      <c r="E116" s="37"/>
      <c r="F116" s="22"/>
      <c r="G116"/>
      <c r="H116" s="51"/>
      <c r="I116" s="51"/>
      <c r="J116" s="51"/>
      <c r="K116" s="51"/>
    </row>
    <row r="117" spans="1:11" s="38" customFormat="1" ht="31.5" customHeight="1" x14ac:dyDescent="0.25">
      <c r="A117" s="25" t="s">
        <v>265</v>
      </c>
      <c r="B117" s="37" t="s">
        <v>207</v>
      </c>
      <c r="C117" s="37" t="s">
        <v>55</v>
      </c>
      <c r="D117" s="37">
        <v>80</v>
      </c>
      <c r="E117" s="37"/>
      <c r="F117" s="22"/>
      <c r="G117"/>
      <c r="H117" s="51"/>
      <c r="I117" s="51"/>
      <c r="J117" s="51"/>
      <c r="K117" s="51"/>
    </row>
    <row r="118" spans="1:11" s="38" customFormat="1" ht="31.5" customHeight="1" x14ac:dyDescent="0.25">
      <c r="A118" s="25" t="s">
        <v>266</v>
      </c>
      <c r="B118" s="37" t="s">
        <v>208</v>
      </c>
      <c r="C118" s="37" t="s">
        <v>214</v>
      </c>
      <c r="D118" s="37">
        <v>58</v>
      </c>
      <c r="E118" s="37"/>
      <c r="F118" s="22"/>
      <c r="G118"/>
      <c r="H118" s="51"/>
      <c r="I118" s="51"/>
      <c r="J118" s="51"/>
      <c r="K118" s="51"/>
    </row>
    <row r="119" spans="1:11" s="38" customFormat="1" ht="31.5" customHeight="1" x14ac:dyDescent="0.25">
      <c r="A119" s="25" t="s">
        <v>267</v>
      </c>
      <c r="B119" s="37" t="s">
        <v>209</v>
      </c>
      <c r="C119" s="37" t="s">
        <v>128</v>
      </c>
      <c r="D119" s="37">
        <v>21</v>
      </c>
      <c r="E119" s="37"/>
      <c r="F119" s="22"/>
      <c r="G119"/>
      <c r="H119" s="51"/>
      <c r="I119" s="51"/>
      <c r="J119" s="51"/>
      <c r="K119" s="51"/>
    </row>
    <row r="120" spans="1:11" s="38" customFormat="1" ht="31.5" customHeight="1" x14ac:dyDescent="0.25">
      <c r="A120" s="25" t="s">
        <v>268</v>
      </c>
      <c r="B120" s="37" t="s">
        <v>210</v>
      </c>
      <c r="C120" s="37" t="s">
        <v>55</v>
      </c>
      <c r="D120" s="37">
        <v>147</v>
      </c>
      <c r="E120" s="37"/>
      <c r="F120" s="22"/>
      <c r="G120"/>
      <c r="H120" s="51"/>
      <c r="I120" s="51"/>
      <c r="J120" s="51"/>
      <c r="K120" s="51"/>
    </row>
    <row r="121" spans="1:11" s="38" customFormat="1" ht="31.5" customHeight="1" x14ac:dyDescent="0.25">
      <c r="A121" s="25" t="s">
        <v>269</v>
      </c>
      <c r="B121" s="37" t="s">
        <v>211</v>
      </c>
      <c r="C121" s="37" t="s">
        <v>55</v>
      </c>
      <c r="D121" s="37">
        <v>441</v>
      </c>
      <c r="E121" s="37"/>
      <c r="F121" s="22"/>
      <c r="G121"/>
      <c r="H121" s="51"/>
      <c r="I121" s="51"/>
      <c r="J121" s="51"/>
      <c r="K121" s="51"/>
    </row>
    <row r="122" spans="1:11" s="38" customFormat="1" ht="31.5" customHeight="1" x14ac:dyDescent="0.25">
      <c r="A122" s="25" t="s">
        <v>270</v>
      </c>
      <c r="B122" s="37" t="s">
        <v>212</v>
      </c>
      <c r="C122" s="37" t="s">
        <v>2</v>
      </c>
      <c r="D122" s="37">
        <v>2</v>
      </c>
      <c r="E122" s="37"/>
      <c r="F122" s="22"/>
      <c r="G122"/>
      <c r="H122" s="51"/>
      <c r="I122" s="51"/>
      <c r="J122" s="51"/>
      <c r="K122" s="51"/>
    </row>
    <row r="123" spans="1:11" s="38" customFormat="1" ht="31.5" customHeight="1" x14ac:dyDescent="0.25">
      <c r="A123" s="25" t="s">
        <v>215</v>
      </c>
      <c r="B123" s="37" t="s">
        <v>213</v>
      </c>
      <c r="C123" s="37" t="s">
        <v>2</v>
      </c>
      <c r="D123" s="37">
        <v>2</v>
      </c>
      <c r="E123" s="37"/>
      <c r="F123" s="22"/>
      <c r="G123"/>
      <c r="H123" s="51"/>
      <c r="I123" s="51"/>
      <c r="J123" s="51"/>
      <c r="K123" s="51"/>
    </row>
    <row r="124" spans="1:11" s="38" customFormat="1" ht="20.45" customHeight="1" x14ac:dyDescent="0.25">
      <c r="A124" s="25" t="s">
        <v>216</v>
      </c>
      <c r="B124" s="22" t="s">
        <v>227</v>
      </c>
      <c r="C124" s="22" t="s">
        <v>155</v>
      </c>
      <c r="D124" s="22">
        <v>1</v>
      </c>
      <c r="E124" s="22"/>
      <c r="F124" s="22"/>
      <c r="G124"/>
      <c r="H124" s="51"/>
      <c r="I124" s="51"/>
      <c r="J124" s="51"/>
      <c r="K124" s="51"/>
    </row>
    <row r="125" spans="1:11" s="38" customFormat="1" ht="22.15" customHeight="1" x14ac:dyDescent="0.25">
      <c r="A125" s="6" t="s">
        <v>90</v>
      </c>
      <c r="B125" s="7" t="s">
        <v>91</v>
      </c>
      <c r="C125" s="7"/>
      <c r="D125" s="8"/>
      <c r="E125" s="7"/>
      <c r="F125" s="9"/>
      <c r="G125"/>
      <c r="H125" s="51"/>
      <c r="I125" s="51"/>
      <c r="J125" s="51"/>
      <c r="K125" s="51"/>
    </row>
    <row r="126" spans="1:11" s="38" customFormat="1" ht="20.45" customHeight="1" x14ac:dyDescent="0.25">
      <c r="A126" s="43" t="s">
        <v>217</v>
      </c>
      <c r="B126" s="37" t="s">
        <v>92</v>
      </c>
      <c r="C126" s="19" t="s">
        <v>55</v>
      </c>
      <c r="D126" s="35">
        <f>5000*6</f>
        <v>30000</v>
      </c>
      <c r="E126" s="42"/>
      <c r="F126" s="33"/>
      <c r="G126"/>
      <c r="H126" s="51"/>
      <c r="I126" s="51"/>
      <c r="J126" s="51"/>
      <c r="K126" s="51"/>
    </row>
    <row r="127" spans="1:11" s="38" customFormat="1" ht="20.45" customHeight="1" x14ac:dyDescent="0.25">
      <c r="A127" s="43" t="s">
        <v>218</v>
      </c>
      <c r="B127" s="37" t="s">
        <v>105</v>
      </c>
      <c r="C127" s="19" t="s">
        <v>55</v>
      </c>
      <c r="D127" s="35">
        <f>ROUNDUP(5000*2+5000/13*3*2+5000/26*20*2,0)</f>
        <v>20000</v>
      </c>
      <c r="E127" s="42"/>
      <c r="F127" s="33"/>
      <c r="G127"/>
      <c r="H127" s="51"/>
      <c r="I127" s="51"/>
      <c r="J127" s="51"/>
      <c r="K127" s="51"/>
    </row>
    <row r="128" spans="1:11" s="38" customFormat="1" ht="20.45" customHeight="1" x14ac:dyDescent="0.25">
      <c r="A128" s="43" t="s">
        <v>219</v>
      </c>
      <c r="B128" s="37" t="s">
        <v>93</v>
      </c>
      <c r="C128" s="19" t="s">
        <v>94</v>
      </c>
      <c r="D128" s="35">
        <f>8+16*3+6</f>
        <v>62</v>
      </c>
      <c r="E128" s="42"/>
      <c r="F128" s="33"/>
      <c r="G128"/>
      <c r="H128" s="51"/>
      <c r="I128" s="51"/>
      <c r="J128" s="51"/>
      <c r="K128" s="51"/>
    </row>
    <row r="129" spans="1:17" s="38" customFormat="1" ht="20.45" customHeight="1" x14ac:dyDescent="0.25">
      <c r="A129" s="43" t="s">
        <v>220</v>
      </c>
      <c r="B129" s="37" t="s">
        <v>95</v>
      </c>
      <c r="C129" s="19" t="s">
        <v>78</v>
      </c>
      <c r="D129" s="56">
        <f>ROUNDUP(5000/52+800/26+(250+900+190*2)/2,0)</f>
        <v>892</v>
      </c>
      <c r="E129" s="42"/>
      <c r="F129" s="33"/>
      <c r="G129"/>
      <c r="H129" s="51"/>
      <c r="I129" s="51"/>
      <c r="J129" s="51"/>
      <c r="K129" s="51"/>
    </row>
    <row r="130" spans="1:17" s="38" customFormat="1" ht="33" customHeight="1" x14ac:dyDescent="0.25">
      <c r="A130" s="43" t="s">
        <v>221</v>
      </c>
      <c r="B130" s="37" t="s">
        <v>96</v>
      </c>
      <c r="C130" s="19" t="s">
        <v>78</v>
      </c>
      <c r="D130" s="35">
        <v>40</v>
      </c>
      <c r="E130" s="42"/>
      <c r="F130" s="33"/>
      <c r="G130"/>
      <c r="H130" s="51"/>
      <c r="I130" s="51"/>
      <c r="J130" s="51"/>
      <c r="K130" s="51"/>
    </row>
    <row r="131" spans="1:17" s="38" customFormat="1" ht="20.45" customHeight="1" x14ac:dyDescent="0.25">
      <c r="A131" s="43" t="s">
        <v>222</v>
      </c>
      <c r="B131" s="37" t="s">
        <v>97</v>
      </c>
      <c r="C131" s="19" t="s">
        <v>78</v>
      </c>
      <c r="D131" s="35">
        <v>20</v>
      </c>
      <c r="E131" s="42"/>
      <c r="F131" s="33"/>
      <c r="G131"/>
      <c r="H131" s="51"/>
      <c r="I131" s="51"/>
      <c r="J131" s="51"/>
      <c r="K131" s="51"/>
    </row>
    <row r="132" spans="1:17" s="38" customFormat="1" ht="20.45" customHeight="1" x14ac:dyDescent="0.25">
      <c r="A132" s="43" t="s">
        <v>223</v>
      </c>
      <c r="B132" s="37" t="s">
        <v>98</v>
      </c>
      <c r="C132" s="19" t="s">
        <v>94</v>
      </c>
      <c r="D132" s="35">
        <v>20</v>
      </c>
      <c r="E132" s="42"/>
      <c r="F132" s="33"/>
      <c r="G132"/>
      <c r="H132" s="51"/>
      <c r="I132" s="51"/>
      <c r="J132" s="51"/>
      <c r="K132" s="51"/>
    </row>
    <row r="133" spans="1:17" s="38" customFormat="1" ht="20.45" customHeight="1" x14ac:dyDescent="0.25">
      <c r="A133" s="43" t="s">
        <v>271</v>
      </c>
      <c r="B133" s="37" t="s">
        <v>99</v>
      </c>
      <c r="C133" s="19" t="s">
        <v>78</v>
      </c>
      <c r="D133" s="35">
        <f>4*7*2</f>
        <v>56</v>
      </c>
      <c r="E133" s="42"/>
      <c r="F133" s="33"/>
      <c r="G133"/>
      <c r="H133" s="51"/>
      <c r="I133" s="51"/>
      <c r="J133" s="51"/>
      <c r="K133" s="51"/>
    </row>
    <row r="134" spans="1:17" s="10" customFormat="1" ht="23.45" customHeight="1" x14ac:dyDescent="0.25">
      <c r="A134" s="44" t="s">
        <v>100</v>
      </c>
      <c r="B134" s="45" t="s">
        <v>101</v>
      </c>
      <c r="C134" s="46"/>
      <c r="D134" s="47"/>
      <c r="E134" s="46"/>
      <c r="F134" s="48"/>
      <c r="G134"/>
      <c r="H134" s="51"/>
      <c r="I134" s="51"/>
      <c r="J134" s="51"/>
      <c r="K134" s="51"/>
      <c r="L134" s="49"/>
      <c r="M134" s="49"/>
      <c r="N134" s="49"/>
      <c r="O134" s="49"/>
      <c r="P134" s="49"/>
      <c r="Q134" s="49"/>
    </row>
    <row r="135" spans="1:17" s="10" customFormat="1" ht="23.45" customHeight="1" x14ac:dyDescent="0.25">
      <c r="A135" s="44" t="s">
        <v>100</v>
      </c>
      <c r="B135" s="45" t="s">
        <v>102</v>
      </c>
      <c r="C135" s="46"/>
      <c r="D135" s="47"/>
      <c r="E135" s="46"/>
      <c r="F135" s="48"/>
      <c r="G135"/>
      <c r="H135" s="51"/>
      <c r="I135" s="51"/>
      <c r="J135" s="51"/>
      <c r="K135" s="51"/>
      <c r="L135" s="49"/>
      <c r="M135" s="49"/>
      <c r="N135" s="49"/>
      <c r="O135" s="49"/>
      <c r="P135" s="49"/>
      <c r="Q135" s="49"/>
    </row>
    <row r="136" spans="1:17" s="10" customFormat="1" ht="23.45" customHeight="1" x14ac:dyDescent="0.25">
      <c r="A136" s="44" t="s">
        <v>100</v>
      </c>
      <c r="B136" s="45" t="s">
        <v>103</v>
      </c>
      <c r="C136" s="46"/>
      <c r="D136" s="47"/>
      <c r="E136" s="46"/>
      <c r="F136" s="48"/>
      <c r="G136"/>
      <c r="H136" s="51"/>
      <c r="I136" s="51"/>
      <c r="J136" s="51"/>
      <c r="K136" s="51"/>
      <c r="L136" s="49"/>
      <c r="M136" s="49"/>
      <c r="N136" s="49"/>
      <c r="O136" s="49"/>
      <c r="P136" s="49"/>
      <c r="Q136" s="49"/>
    </row>
    <row r="137" spans="1:17" x14ac:dyDescent="0.25">
      <c r="G137">
        <f>5*F134:F134/100</f>
        <v>0</v>
      </c>
      <c r="L137" s="49"/>
      <c r="M137" s="49"/>
      <c r="N137" s="49"/>
      <c r="O137" s="49"/>
      <c r="P137" s="49"/>
      <c r="Q137" s="49"/>
    </row>
    <row r="138" spans="1:17" x14ac:dyDescent="0.25">
      <c r="L138" s="49"/>
      <c r="M138" s="49"/>
      <c r="N138" s="49"/>
      <c r="O138" s="49"/>
      <c r="P138" s="49"/>
      <c r="Q138" s="49"/>
    </row>
    <row r="139" spans="1:17" x14ac:dyDescent="0.25">
      <c r="C139" s="55"/>
      <c r="F139" s="54">
        <f>+F136*1.5/100</f>
        <v>0</v>
      </c>
      <c r="L139" s="49"/>
      <c r="M139" s="49"/>
      <c r="N139" s="49"/>
      <c r="O139" s="49"/>
      <c r="P139" s="49"/>
      <c r="Q139" s="49"/>
    </row>
    <row r="140" spans="1:17" x14ac:dyDescent="0.25">
      <c r="L140" s="49"/>
      <c r="M140" s="49"/>
      <c r="N140" s="49"/>
      <c r="O140" s="49"/>
      <c r="P140" s="49"/>
      <c r="Q140" s="49"/>
    </row>
    <row r="141" spans="1:17" x14ac:dyDescent="0.25">
      <c r="L141" s="49"/>
      <c r="M141" s="49"/>
      <c r="N141" s="49"/>
      <c r="O141" s="49"/>
      <c r="P141" s="49"/>
      <c r="Q141" s="49"/>
    </row>
    <row r="142" spans="1:17" x14ac:dyDescent="0.25">
      <c r="L142" s="49"/>
      <c r="M142" s="49"/>
      <c r="N142" s="49"/>
      <c r="O142" s="49"/>
      <c r="P142" s="49"/>
      <c r="Q142" s="49"/>
    </row>
    <row r="143" spans="1:17" x14ac:dyDescent="0.25">
      <c r="L143" s="49"/>
      <c r="M143" s="49"/>
      <c r="N143" s="49"/>
      <c r="O143" s="49"/>
      <c r="P143" s="49"/>
      <c r="Q143" s="49"/>
    </row>
  </sheetData>
  <mergeCells count="5">
    <mergeCell ref="A52:F52"/>
    <mergeCell ref="A55:F55"/>
    <mergeCell ref="A63:F63"/>
    <mergeCell ref="A83:F83"/>
    <mergeCell ref="A96:F96"/>
  </mergeCells>
  <printOptions horizontalCentered="1" verticalCentered="1"/>
  <pageMargins left="0.19685039370078741" right="0.19685039370078741" top="0.74803149606299213" bottom="0.74803149606299213" header="0.31496062992125984" footer="0.31496062992125984"/>
  <pageSetup paperSize="9" scale="6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 tint="-0.249977111117893"/>
  </sheetPr>
  <dimension ref="A2:R142"/>
  <sheetViews>
    <sheetView tabSelected="1" view="pageBreakPreview" zoomScaleNormal="100" zoomScaleSheetLayoutView="100" workbookViewId="0">
      <selection activeCell="B25" sqref="B25"/>
    </sheetView>
  </sheetViews>
  <sheetFormatPr baseColWidth="10" defaultColWidth="11.42578125" defaultRowHeight="15" x14ac:dyDescent="0.25"/>
  <cols>
    <col min="1" max="1" width="9.7109375" style="50" customWidth="1"/>
    <col min="2" max="2" width="59.140625" style="51" customWidth="1"/>
    <col min="3" max="3" width="9" style="50" customWidth="1"/>
    <col min="4" max="4" width="15.42578125" style="53" customWidth="1"/>
    <col min="5" max="5" width="13.85546875" style="53" hidden="1" customWidth="1"/>
    <col min="6" max="6" width="19.85546875" style="72" hidden="1" customWidth="1"/>
    <col min="7" max="7" width="13.85546875" style="54" bestFit="1" customWidth="1"/>
    <col min="8" max="8" width="24" style="54" customWidth="1"/>
    <col min="9" max="9" width="3.5703125" customWidth="1"/>
    <col min="10" max="10" width="12.42578125" style="68" bestFit="1" customWidth="1"/>
    <col min="11" max="11" width="32.42578125" style="51" customWidth="1"/>
    <col min="12" max="16384" width="11.42578125" style="51"/>
  </cols>
  <sheetData>
    <row r="2" spans="1:12" ht="24" customHeight="1" x14ac:dyDescent="0.25">
      <c r="A2" s="203" t="s">
        <v>278</v>
      </c>
      <c r="B2" s="203"/>
      <c r="C2" s="203"/>
      <c r="D2" s="203"/>
      <c r="E2" s="203"/>
      <c r="F2" s="203"/>
      <c r="G2" s="203"/>
      <c r="H2" s="203"/>
    </row>
    <row r="3" spans="1:12" x14ac:dyDescent="0.25">
      <c r="A3" s="75"/>
    </row>
    <row r="4" spans="1:12" ht="20.25" x14ac:dyDescent="0.3">
      <c r="A4" s="204" t="s">
        <v>279</v>
      </c>
      <c r="B4" s="204"/>
      <c r="C4" s="204"/>
      <c r="D4" s="204"/>
      <c r="E4" s="204"/>
      <c r="F4" s="204"/>
      <c r="G4" s="204"/>
      <c r="H4" s="204"/>
    </row>
    <row r="6" spans="1:12" hidden="1" x14ac:dyDescent="0.25">
      <c r="E6" s="206" t="s">
        <v>273</v>
      </c>
      <c r="F6" s="207"/>
      <c r="G6" s="206" t="s">
        <v>272</v>
      </c>
      <c r="H6" s="207"/>
    </row>
    <row r="7" spans="1:12" s="5" customFormat="1" ht="27.75" customHeight="1" x14ac:dyDescent="0.25">
      <c r="A7" s="177" t="s">
        <v>0</v>
      </c>
      <c r="B7" s="177" t="s">
        <v>1</v>
      </c>
      <c r="C7" s="177" t="s">
        <v>2</v>
      </c>
      <c r="D7" s="178" t="s">
        <v>3</v>
      </c>
      <c r="E7" s="178" t="s">
        <v>4</v>
      </c>
      <c r="F7" s="179" t="s">
        <v>5</v>
      </c>
      <c r="G7" s="179" t="s">
        <v>4</v>
      </c>
      <c r="H7" s="179" t="s">
        <v>5</v>
      </c>
      <c r="I7"/>
      <c r="J7" s="66"/>
      <c r="K7" s="51"/>
      <c r="L7" s="51"/>
    </row>
    <row r="8" spans="1:12" s="10" customFormat="1" ht="24" customHeight="1" x14ac:dyDescent="0.25">
      <c r="A8" s="180" t="s">
        <v>6</v>
      </c>
      <c r="B8" s="181" t="s">
        <v>224</v>
      </c>
      <c r="C8" s="182"/>
      <c r="D8" s="183"/>
      <c r="E8" s="182"/>
      <c r="F8" s="184"/>
      <c r="G8" s="185"/>
      <c r="H8" s="185"/>
      <c r="I8"/>
      <c r="J8" s="67"/>
      <c r="K8" s="51"/>
      <c r="L8" s="51"/>
    </row>
    <row r="9" spans="1:12" s="17" customFormat="1" ht="20.100000000000001" customHeight="1" x14ac:dyDescent="0.25">
      <c r="A9" s="186" t="s">
        <v>7</v>
      </c>
      <c r="B9" s="187" t="s">
        <v>8</v>
      </c>
      <c r="C9" s="188" t="s">
        <v>9</v>
      </c>
      <c r="D9" s="189">
        <v>1</v>
      </c>
      <c r="E9" s="190">
        <v>1000000</v>
      </c>
      <c r="F9" s="157">
        <f>ROUNDDOWN(E9*D9,2)</f>
        <v>1000000</v>
      </c>
      <c r="G9" s="193">
        <v>0</v>
      </c>
      <c r="H9" s="157">
        <f>ROUNDDOWN(G9*D9,2)</f>
        <v>0</v>
      </c>
      <c r="I9"/>
      <c r="J9" s="69"/>
      <c r="K9" s="51"/>
      <c r="L9" s="51"/>
    </row>
    <row r="10" spans="1:12" s="17" customFormat="1" ht="20.100000000000001" customHeight="1" x14ac:dyDescent="0.25">
      <c r="A10" s="186" t="s">
        <v>10</v>
      </c>
      <c r="B10" s="187" t="s">
        <v>11</v>
      </c>
      <c r="C10" s="191" t="s">
        <v>9</v>
      </c>
      <c r="D10" s="192">
        <v>1</v>
      </c>
      <c r="E10" s="189">
        <v>150000</v>
      </c>
      <c r="F10" s="157">
        <f t="shared" ref="F10:F13" si="0">ROUNDDOWN(E10*D10,2)</f>
        <v>150000</v>
      </c>
      <c r="G10" s="193">
        <v>0</v>
      </c>
      <c r="H10" s="157">
        <f t="shared" ref="H10:H50" si="1">ROUNDDOWN(G10*D10,2)</f>
        <v>0</v>
      </c>
      <c r="I10"/>
      <c r="J10" s="69"/>
      <c r="K10" s="51"/>
      <c r="L10" s="51"/>
    </row>
    <row r="11" spans="1:12" s="17" customFormat="1" ht="20.100000000000001" customHeight="1" x14ac:dyDescent="0.25">
      <c r="A11" s="186" t="s">
        <v>12</v>
      </c>
      <c r="B11" s="187" t="s">
        <v>13</v>
      </c>
      <c r="C11" s="188" t="s">
        <v>104</v>
      </c>
      <c r="D11" s="189">
        <v>10</v>
      </c>
      <c r="E11" s="190">
        <v>10000</v>
      </c>
      <c r="F11" s="157">
        <f t="shared" si="0"/>
        <v>100000</v>
      </c>
      <c r="G11" s="193">
        <v>0</v>
      </c>
      <c r="H11" s="157">
        <f t="shared" si="1"/>
        <v>0</v>
      </c>
      <c r="I11"/>
      <c r="J11" s="69"/>
      <c r="K11" s="51"/>
      <c r="L11" s="51"/>
    </row>
    <row r="12" spans="1:12" s="17" customFormat="1" ht="20.100000000000001" customHeight="1" x14ac:dyDescent="0.25">
      <c r="A12" s="186" t="s">
        <v>14</v>
      </c>
      <c r="B12" s="187" t="s">
        <v>15</v>
      </c>
      <c r="C12" s="188" t="s">
        <v>16</v>
      </c>
      <c r="D12" s="192">
        <f>5000*3</f>
        <v>15000</v>
      </c>
      <c r="E12" s="190">
        <v>6</v>
      </c>
      <c r="F12" s="157">
        <f t="shared" si="0"/>
        <v>90000</v>
      </c>
      <c r="G12" s="193">
        <v>0</v>
      </c>
      <c r="H12" s="157">
        <f t="shared" si="1"/>
        <v>0</v>
      </c>
      <c r="I12"/>
      <c r="J12" s="69"/>
      <c r="K12" s="51"/>
      <c r="L12" s="51"/>
    </row>
    <row r="13" spans="1:12" s="17" customFormat="1" ht="20.100000000000001" customHeight="1" x14ac:dyDescent="0.25">
      <c r="A13" s="186" t="s">
        <v>17</v>
      </c>
      <c r="B13" s="187" t="s">
        <v>18</v>
      </c>
      <c r="C13" s="188" t="s">
        <v>19</v>
      </c>
      <c r="D13" s="157">
        <v>5</v>
      </c>
      <c r="E13" s="189">
        <v>4500</v>
      </c>
      <c r="F13" s="157">
        <f t="shared" si="0"/>
        <v>22500</v>
      </c>
      <c r="G13" s="193">
        <v>0</v>
      </c>
      <c r="H13" s="157">
        <f t="shared" si="1"/>
        <v>0</v>
      </c>
      <c r="I13"/>
      <c r="J13" s="69"/>
      <c r="K13" s="51"/>
      <c r="L13" s="51"/>
    </row>
    <row r="14" spans="1:12" s="17" customFormat="1" ht="20.100000000000001" customHeight="1" x14ac:dyDescent="0.25">
      <c r="A14" s="186" t="s">
        <v>20</v>
      </c>
      <c r="B14" s="187" t="s">
        <v>21</v>
      </c>
      <c r="C14" s="188" t="s">
        <v>19</v>
      </c>
      <c r="D14" s="157">
        <v>5</v>
      </c>
      <c r="E14" s="189">
        <v>45000</v>
      </c>
      <c r="F14" s="157">
        <f>ROUNDDOWN(E14*D14,2)</f>
        <v>225000</v>
      </c>
      <c r="G14" s="193">
        <v>0</v>
      </c>
      <c r="H14" s="157">
        <f t="shared" si="1"/>
        <v>0</v>
      </c>
      <c r="I14"/>
      <c r="J14" s="69"/>
      <c r="K14" s="51"/>
      <c r="L14" s="51"/>
    </row>
    <row r="15" spans="1:12" s="10" customFormat="1" ht="24" customHeight="1" x14ac:dyDescent="0.25">
      <c r="A15" s="171" t="s">
        <v>22</v>
      </c>
      <c r="B15" s="172" t="s">
        <v>23</v>
      </c>
      <c r="C15" s="173"/>
      <c r="D15" s="174"/>
      <c r="E15" s="175"/>
      <c r="F15" s="176"/>
      <c r="G15" s="100"/>
      <c r="H15" s="101"/>
      <c r="I15"/>
      <c r="J15" s="68"/>
      <c r="K15" s="51"/>
      <c r="L15" s="51"/>
    </row>
    <row r="16" spans="1:12" s="31" customFormat="1" ht="20.100000000000001" customHeight="1" x14ac:dyDescent="0.25">
      <c r="A16" s="102" t="s">
        <v>24</v>
      </c>
      <c r="B16" s="103" t="s">
        <v>25</v>
      </c>
      <c r="C16" s="104" t="s">
        <v>280</v>
      </c>
      <c r="D16" s="142">
        <v>58492</v>
      </c>
      <c r="E16" s="143">
        <v>27</v>
      </c>
      <c r="F16" s="144">
        <f>ROUNDDOWN(D16*E16,2)</f>
        <v>1579284</v>
      </c>
      <c r="G16" s="194">
        <v>0</v>
      </c>
      <c r="H16" s="88">
        <f t="shared" si="1"/>
        <v>0</v>
      </c>
      <c r="I16"/>
      <c r="J16" s="69"/>
      <c r="K16" s="51"/>
      <c r="L16" s="51"/>
    </row>
    <row r="17" spans="1:12" s="31" customFormat="1" ht="20.100000000000001" customHeight="1" x14ac:dyDescent="0.25">
      <c r="A17" s="102" t="s">
        <v>27</v>
      </c>
      <c r="B17" s="103" t="s">
        <v>28</v>
      </c>
      <c r="C17" s="104" t="s">
        <v>280</v>
      </c>
      <c r="D17" s="142">
        <v>2081</v>
      </c>
      <c r="E17" s="143">
        <v>45</v>
      </c>
      <c r="F17" s="144">
        <f t="shared" ref="F17:F18" si="2">ROUNDDOWN(D17*E17,2)</f>
        <v>93645</v>
      </c>
      <c r="G17" s="194">
        <v>0</v>
      </c>
      <c r="H17" s="88">
        <f t="shared" si="1"/>
        <v>0</v>
      </c>
      <c r="I17"/>
      <c r="J17" s="69"/>
      <c r="K17" s="51"/>
      <c r="L17" s="51"/>
    </row>
    <row r="18" spans="1:12" s="31" customFormat="1" ht="20.100000000000001" customHeight="1" x14ac:dyDescent="0.25">
      <c r="A18" s="102" t="s">
        <v>29</v>
      </c>
      <c r="B18" s="103" t="s">
        <v>108</v>
      </c>
      <c r="C18" s="104" t="s">
        <v>280</v>
      </c>
      <c r="D18" s="142">
        <v>51</v>
      </c>
      <c r="E18" s="143">
        <v>100</v>
      </c>
      <c r="F18" s="144">
        <f t="shared" si="2"/>
        <v>5100</v>
      </c>
      <c r="G18" s="194">
        <v>0</v>
      </c>
      <c r="H18" s="105">
        <f t="shared" si="1"/>
        <v>0</v>
      </c>
      <c r="I18"/>
      <c r="J18" s="69"/>
      <c r="K18" s="51"/>
      <c r="L18" s="51"/>
    </row>
    <row r="19" spans="1:12" s="10" customFormat="1" ht="25.15" customHeight="1" x14ac:dyDescent="0.25">
      <c r="A19" s="94" t="s">
        <v>30</v>
      </c>
      <c r="B19" s="95" t="s">
        <v>31</v>
      </c>
      <c r="C19" s="96"/>
      <c r="D19" s="145"/>
      <c r="E19" s="146"/>
      <c r="F19" s="147"/>
      <c r="G19" s="148"/>
      <c r="H19" s="101"/>
      <c r="I19"/>
      <c r="J19" s="68"/>
      <c r="K19" s="51"/>
      <c r="L19" s="51"/>
    </row>
    <row r="20" spans="1:12" s="57" customFormat="1" ht="25.15" customHeight="1" x14ac:dyDescent="0.25">
      <c r="A20" s="102" t="s">
        <v>32</v>
      </c>
      <c r="B20" s="91" t="s">
        <v>109</v>
      </c>
      <c r="C20" s="106" t="s">
        <v>280</v>
      </c>
      <c r="D20" s="149">
        <v>6637</v>
      </c>
      <c r="E20" s="150" t="s">
        <v>258</v>
      </c>
      <c r="F20" s="151">
        <f>ROUNDDOWN(D20*E20,2)</f>
        <v>597330</v>
      </c>
      <c r="G20" s="194">
        <v>0</v>
      </c>
      <c r="H20" s="105">
        <f t="shared" si="1"/>
        <v>0</v>
      </c>
      <c r="I20"/>
      <c r="J20" s="69"/>
      <c r="K20" s="51"/>
      <c r="L20" s="51"/>
    </row>
    <row r="21" spans="1:12" s="31" customFormat="1" ht="20.100000000000001" customHeight="1" x14ac:dyDescent="0.25">
      <c r="A21" s="102" t="s">
        <v>34</v>
      </c>
      <c r="B21" s="91" t="s">
        <v>33</v>
      </c>
      <c r="C21" s="106" t="s">
        <v>280</v>
      </c>
      <c r="D21" s="152">
        <v>31560</v>
      </c>
      <c r="E21" s="153">
        <v>110</v>
      </c>
      <c r="F21" s="151">
        <f>ROUNDDOWN(D21*E21,2)</f>
        <v>3471600</v>
      </c>
      <c r="G21" s="194">
        <v>0</v>
      </c>
      <c r="H21" s="105">
        <f t="shared" si="1"/>
        <v>0</v>
      </c>
      <c r="I21"/>
      <c r="J21" s="71"/>
      <c r="K21" s="51"/>
      <c r="L21" s="51"/>
    </row>
    <row r="22" spans="1:12" s="31" customFormat="1" ht="20.100000000000001" customHeight="1" x14ac:dyDescent="0.25">
      <c r="A22" s="102" t="s">
        <v>156</v>
      </c>
      <c r="B22" s="91" t="s">
        <v>35</v>
      </c>
      <c r="C22" s="106" t="s">
        <v>280</v>
      </c>
      <c r="D22" s="92">
        <v>37874</v>
      </c>
      <c r="E22" s="93">
        <v>155</v>
      </c>
      <c r="F22" s="105">
        <f t="shared" ref="F22:F33" si="3">ROUNDDOWN(D22*E22,2)</f>
        <v>5870470</v>
      </c>
      <c r="G22" s="195">
        <v>0</v>
      </c>
      <c r="H22" s="105">
        <f t="shared" si="1"/>
        <v>0</v>
      </c>
      <c r="I22"/>
      <c r="J22" s="71"/>
      <c r="K22" s="51"/>
      <c r="L22" s="51"/>
    </row>
    <row r="23" spans="1:12" s="31" customFormat="1" ht="20.100000000000001" customHeight="1" x14ac:dyDescent="0.25">
      <c r="A23" s="102" t="s">
        <v>36</v>
      </c>
      <c r="B23" s="91" t="s">
        <v>110</v>
      </c>
      <c r="C23" s="106" t="s">
        <v>37</v>
      </c>
      <c r="D23" s="92">
        <v>17796</v>
      </c>
      <c r="E23" s="93">
        <v>225</v>
      </c>
      <c r="F23" s="105">
        <f t="shared" si="3"/>
        <v>4004100</v>
      </c>
      <c r="G23" s="195">
        <v>0</v>
      </c>
      <c r="H23" s="105">
        <f t="shared" si="1"/>
        <v>0</v>
      </c>
      <c r="I23"/>
      <c r="J23" s="71"/>
      <c r="K23" s="51"/>
      <c r="L23" s="51"/>
    </row>
    <row r="24" spans="1:12" s="31" customFormat="1" ht="20.100000000000001" customHeight="1" x14ac:dyDescent="0.25">
      <c r="A24" s="102" t="s">
        <v>38</v>
      </c>
      <c r="B24" s="91" t="s">
        <v>111</v>
      </c>
      <c r="C24" s="106" t="s">
        <v>37</v>
      </c>
      <c r="D24" s="92">
        <v>10735</v>
      </c>
      <c r="E24" s="93">
        <v>230</v>
      </c>
      <c r="F24" s="105">
        <f t="shared" si="3"/>
        <v>2469050</v>
      </c>
      <c r="G24" s="195">
        <v>0</v>
      </c>
      <c r="H24" s="105">
        <f t="shared" si="1"/>
        <v>0</v>
      </c>
      <c r="I24"/>
      <c r="J24" s="71"/>
      <c r="K24" s="51"/>
      <c r="L24" s="51"/>
    </row>
    <row r="25" spans="1:12" s="31" customFormat="1" ht="20.100000000000001" customHeight="1" x14ac:dyDescent="0.25">
      <c r="A25" s="102" t="s">
        <v>157</v>
      </c>
      <c r="B25" s="91" t="s">
        <v>112</v>
      </c>
      <c r="C25" s="106" t="s">
        <v>37</v>
      </c>
      <c r="D25" s="92">
        <v>1445</v>
      </c>
      <c r="E25" s="93">
        <v>7300</v>
      </c>
      <c r="F25" s="105">
        <f t="shared" si="3"/>
        <v>10548500</v>
      </c>
      <c r="G25" s="195">
        <v>0</v>
      </c>
      <c r="H25" s="105">
        <f t="shared" si="1"/>
        <v>0</v>
      </c>
      <c r="I25"/>
      <c r="J25" s="71"/>
      <c r="K25" s="51"/>
      <c r="L25" s="51"/>
    </row>
    <row r="26" spans="1:12" s="31" customFormat="1" ht="20.100000000000001" customHeight="1" x14ac:dyDescent="0.25">
      <c r="A26" s="102" t="s">
        <v>39</v>
      </c>
      <c r="B26" s="91" t="s">
        <v>41</v>
      </c>
      <c r="C26" s="106" t="s">
        <v>281</v>
      </c>
      <c r="D26" s="152">
        <v>73770</v>
      </c>
      <c r="E26" s="108">
        <v>3</v>
      </c>
      <c r="F26" s="105">
        <f t="shared" si="3"/>
        <v>221310</v>
      </c>
      <c r="G26" s="195">
        <v>0</v>
      </c>
      <c r="H26" s="105">
        <f t="shared" si="1"/>
        <v>0</v>
      </c>
      <c r="I26"/>
      <c r="J26" s="69"/>
      <c r="K26" s="51"/>
      <c r="L26" s="51"/>
    </row>
    <row r="27" spans="1:12" s="31" customFormat="1" ht="20.100000000000001" customHeight="1" x14ac:dyDescent="0.25">
      <c r="A27" s="102" t="s">
        <v>40</v>
      </c>
      <c r="B27" s="91" t="s">
        <v>106</v>
      </c>
      <c r="C27" s="106" t="s">
        <v>37</v>
      </c>
      <c r="D27" s="152">
        <v>37</v>
      </c>
      <c r="E27" s="93">
        <v>6700</v>
      </c>
      <c r="F27" s="105">
        <f t="shared" si="3"/>
        <v>247900</v>
      </c>
      <c r="G27" s="195">
        <v>0</v>
      </c>
      <c r="H27" s="105">
        <f t="shared" si="1"/>
        <v>0</v>
      </c>
      <c r="I27"/>
      <c r="J27" s="69"/>
      <c r="K27" s="51"/>
      <c r="L27" s="51"/>
    </row>
    <row r="28" spans="1:12" s="31" customFormat="1" ht="20.100000000000001" customHeight="1" x14ac:dyDescent="0.25">
      <c r="A28" s="102" t="s">
        <v>43</v>
      </c>
      <c r="B28" s="91" t="s">
        <v>45</v>
      </c>
      <c r="C28" s="106" t="s">
        <v>281</v>
      </c>
      <c r="D28" s="152">
        <v>74754</v>
      </c>
      <c r="E28" s="108">
        <v>3</v>
      </c>
      <c r="F28" s="105">
        <f t="shared" si="3"/>
        <v>224262</v>
      </c>
      <c r="G28" s="195">
        <v>0</v>
      </c>
      <c r="H28" s="105">
        <f t="shared" si="1"/>
        <v>0</v>
      </c>
      <c r="I28"/>
      <c r="J28" s="69"/>
      <c r="K28" s="51"/>
      <c r="L28" s="51"/>
    </row>
    <row r="29" spans="1:12" s="31" customFormat="1" ht="20.100000000000001" customHeight="1" x14ac:dyDescent="0.25">
      <c r="A29" s="102" t="s">
        <v>44</v>
      </c>
      <c r="B29" s="91" t="s">
        <v>47</v>
      </c>
      <c r="C29" s="106" t="s">
        <v>37</v>
      </c>
      <c r="D29" s="152">
        <v>112</v>
      </c>
      <c r="E29" s="93">
        <v>6500</v>
      </c>
      <c r="F29" s="105">
        <f t="shared" si="3"/>
        <v>728000</v>
      </c>
      <c r="G29" s="195">
        <v>0</v>
      </c>
      <c r="H29" s="105">
        <f t="shared" si="1"/>
        <v>0</v>
      </c>
      <c r="I29"/>
      <c r="J29" s="69"/>
      <c r="K29" s="51"/>
      <c r="L29" s="51"/>
    </row>
    <row r="30" spans="1:12" s="31" customFormat="1" ht="20.100000000000001" customHeight="1" x14ac:dyDescent="0.25">
      <c r="A30" s="102" t="s">
        <v>46</v>
      </c>
      <c r="B30" s="109" t="s">
        <v>174</v>
      </c>
      <c r="C30" s="110" t="s">
        <v>280</v>
      </c>
      <c r="D30" s="152">
        <v>3418</v>
      </c>
      <c r="E30" s="108">
        <v>70</v>
      </c>
      <c r="F30" s="105">
        <f t="shared" si="3"/>
        <v>239260</v>
      </c>
      <c r="G30" s="195">
        <v>0</v>
      </c>
      <c r="H30" s="105">
        <f t="shared" si="1"/>
        <v>0</v>
      </c>
      <c r="I30"/>
      <c r="J30" s="69"/>
      <c r="K30" s="51"/>
      <c r="L30" s="51"/>
    </row>
    <row r="31" spans="1:12" s="31" customFormat="1" ht="20.100000000000001" customHeight="1" x14ac:dyDescent="0.25">
      <c r="A31" s="102" t="s">
        <v>158</v>
      </c>
      <c r="B31" s="91" t="s">
        <v>113</v>
      </c>
      <c r="C31" s="106" t="s">
        <v>280</v>
      </c>
      <c r="D31" s="152">
        <v>764</v>
      </c>
      <c r="E31" s="93">
        <v>950</v>
      </c>
      <c r="F31" s="105">
        <f t="shared" si="3"/>
        <v>725800</v>
      </c>
      <c r="G31" s="195">
        <v>0</v>
      </c>
      <c r="H31" s="105">
        <f t="shared" si="1"/>
        <v>0</v>
      </c>
      <c r="I31"/>
      <c r="J31" s="69"/>
      <c r="K31" s="51"/>
      <c r="L31" s="51"/>
    </row>
    <row r="32" spans="1:12" s="31" customFormat="1" ht="20.100000000000001" customHeight="1" x14ac:dyDescent="0.25">
      <c r="A32" s="102" t="s">
        <v>159</v>
      </c>
      <c r="B32" s="91" t="s">
        <v>51</v>
      </c>
      <c r="C32" s="106" t="s">
        <v>52</v>
      </c>
      <c r="D32" s="92">
        <v>248</v>
      </c>
      <c r="E32" s="90">
        <v>100</v>
      </c>
      <c r="F32" s="105">
        <f t="shared" si="3"/>
        <v>24800</v>
      </c>
      <c r="G32" s="194">
        <v>0</v>
      </c>
      <c r="H32" s="105">
        <f t="shared" si="1"/>
        <v>0</v>
      </c>
      <c r="I32"/>
      <c r="J32" s="69"/>
      <c r="K32" s="51"/>
      <c r="L32" s="51"/>
    </row>
    <row r="33" spans="1:12" s="31" customFormat="1" ht="20.100000000000001" customHeight="1" x14ac:dyDescent="0.25">
      <c r="A33" s="102" t="s">
        <v>48</v>
      </c>
      <c r="B33" s="91" t="s">
        <v>114</v>
      </c>
      <c r="C33" s="106" t="s">
        <v>55</v>
      </c>
      <c r="D33" s="92">
        <v>10806</v>
      </c>
      <c r="E33" s="93">
        <v>120</v>
      </c>
      <c r="F33" s="105">
        <f t="shared" si="3"/>
        <v>1296720</v>
      </c>
      <c r="G33" s="194">
        <v>0</v>
      </c>
      <c r="H33" s="105">
        <f t="shared" si="1"/>
        <v>0</v>
      </c>
      <c r="I33"/>
      <c r="J33" s="69"/>
      <c r="K33" s="51"/>
      <c r="L33" s="51"/>
    </row>
    <row r="34" spans="1:12" s="10" customFormat="1" ht="23.45" customHeight="1" x14ac:dyDescent="0.25">
      <c r="A34" s="94" t="s">
        <v>56</v>
      </c>
      <c r="B34" s="95" t="s">
        <v>57</v>
      </c>
      <c r="C34" s="96"/>
      <c r="D34" s="97"/>
      <c r="E34" s="98"/>
      <c r="F34" s="99"/>
      <c r="G34" s="154"/>
      <c r="H34" s="111"/>
      <c r="I34"/>
      <c r="J34" s="68"/>
      <c r="K34" s="51"/>
      <c r="L34" s="51"/>
    </row>
    <row r="35" spans="1:12" s="31" customFormat="1" ht="21.6" customHeight="1" x14ac:dyDescent="0.25">
      <c r="A35" s="102" t="s">
        <v>49</v>
      </c>
      <c r="B35" s="109" t="s">
        <v>59</v>
      </c>
      <c r="C35" s="110" t="s">
        <v>280</v>
      </c>
      <c r="D35" s="152">
        <v>1209</v>
      </c>
      <c r="E35" s="93">
        <v>30</v>
      </c>
      <c r="F35" s="105">
        <f>ROUNDDOWN(D35*E35,2)</f>
        <v>36270</v>
      </c>
      <c r="G35" s="194">
        <v>0</v>
      </c>
      <c r="H35" s="105">
        <f t="shared" si="1"/>
        <v>0</v>
      </c>
      <c r="I35"/>
      <c r="J35" s="69"/>
      <c r="K35" s="51"/>
      <c r="L35" s="51"/>
    </row>
    <row r="36" spans="1:12" s="31" customFormat="1" ht="21.6" customHeight="1" x14ac:dyDescent="0.25">
      <c r="A36" s="102" t="s">
        <v>160</v>
      </c>
      <c r="B36" s="109" t="s">
        <v>175</v>
      </c>
      <c r="C36" s="110" t="s">
        <v>280</v>
      </c>
      <c r="D36" s="152">
        <v>235</v>
      </c>
      <c r="E36" s="93">
        <v>50</v>
      </c>
      <c r="F36" s="105">
        <f t="shared" ref="F36:F50" si="4">ROUNDDOWN(D36*E36,2)</f>
        <v>11750</v>
      </c>
      <c r="G36" s="194">
        <v>0</v>
      </c>
      <c r="H36" s="105">
        <f t="shared" si="1"/>
        <v>0</v>
      </c>
      <c r="I36"/>
      <c r="J36" s="69"/>
      <c r="K36" s="51"/>
      <c r="L36" s="51"/>
    </row>
    <row r="37" spans="1:12" s="31" customFormat="1" ht="21.6" customHeight="1" x14ac:dyDescent="0.25">
      <c r="A37" s="102" t="s">
        <v>50</v>
      </c>
      <c r="B37" s="109" t="s">
        <v>107</v>
      </c>
      <c r="C37" s="106" t="s">
        <v>282</v>
      </c>
      <c r="D37" s="152">
        <v>16</v>
      </c>
      <c r="E37" s="93">
        <v>700</v>
      </c>
      <c r="F37" s="105">
        <f t="shared" si="4"/>
        <v>11200</v>
      </c>
      <c r="G37" s="194">
        <v>0</v>
      </c>
      <c r="H37" s="105">
        <f t="shared" si="1"/>
        <v>0</v>
      </c>
      <c r="I37"/>
      <c r="J37" s="69"/>
      <c r="K37" s="51"/>
      <c r="L37" s="51"/>
    </row>
    <row r="38" spans="1:12" s="31" customFormat="1" ht="21.6" customHeight="1" x14ac:dyDescent="0.25">
      <c r="A38" s="102" t="s">
        <v>53</v>
      </c>
      <c r="B38" s="91" t="s">
        <v>115</v>
      </c>
      <c r="C38" s="106" t="s">
        <v>282</v>
      </c>
      <c r="D38" s="152">
        <v>155</v>
      </c>
      <c r="E38" s="93">
        <v>950</v>
      </c>
      <c r="F38" s="105">
        <f t="shared" si="4"/>
        <v>147250</v>
      </c>
      <c r="G38" s="194">
        <v>0</v>
      </c>
      <c r="H38" s="105">
        <f t="shared" si="1"/>
        <v>0</v>
      </c>
      <c r="I38"/>
      <c r="J38" s="69"/>
      <c r="K38" s="51"/>
      <c r="L38" s="51"/>
    </row>
    <row r="39" spans="1:12" s="31" customFormat="1" ht="21.6" customHeight="1" x14ac:dyDescent="0.25">
      <c r="A39" s="102" t="s">
        <v>54</v>
      </c>
      <c r="B39" s="91" t="s">
        <v>63</v>
      </c>
      <c r="C39" s="106" t="s">
        <v>282</v>
      </c>
      <c r="D39" s="152">
        <v>545</v>
      </c>
      <c r="E39" s="93">
        <v>1250</v>
      </c>
      <c r="F39" s="105">
        <f t="shared" si="4"/>
        <v>681250</v>
      </c>
      <c r="G39" s="194">
        <v>0</v>
      </c>
      <c r="H39" s="105">
        <f t="shared" si="1"/>
        <v>0</v>
      </c>
      <c r="I39"/>
      <c r="J39" s="69"/>
      <c r="K39" s="51"/>
      <c r="L39" s="51"/>
    </row>
    <row r="40" spans="1:12" s="31" customFormat="1" ht="21.6" customHeight="1" x14ac:dyDescent="0.25">
      <c r="A40" s="102" t="s">
        <v>58</v>
      </c>
      <c r="B40" s="91" t="s">
        <v>70</v>
      </c>
      <c r="C40" s="106" t="s">
        <v>71</v>
      </c>
      <c r="D40" s="152">
        <v>42745</v>
      </c>
      <c r="E40" s="112">
        <v>12.5</v>
      </c>
      <c r="F40" s="105">
        <f t="shared" si="4"/>
        <v>534312.5</v>
      </c>
      <c r="G40" s="194">
        <v>0</v>
      </c>
      <c r="H40" s="105">
        <f t="shared" si="1"/>
        <v>0</v>
      </c>
      <c r="I40"/>
      <c r="J40" s="69"/>
      <c r="K40" s="51"/>
      <c r="L40" s="51"/>
    </row>
    <row r="41" spans="1:12" s="31" customFormat="1" ht="21.6" customHeight="1" x14ac:dyDescent="0.25">
      <c r="A41" s="102" t="s">
        <v>161</v>
      </c>
      <c r="B41" s="91" t="s">
        <v>122</v>
      </c>
      <c r="C41" s="106" t="s">
        <v>283</v>
      </c>
      <c r="D41" s="152">
        <v>284</v>
      </c>
      <c r="E41" s="93">
        <v>250</v>
      </c>
      <c r="F41" s="105">
        <f t="shared" si="4"/>
        <v>71000</v>
      </c>
      <c r="G41" s="194">
        <v>0</v>
      </c>
      <c r="H41" s="105">
        <f t="shared" si="1"/>
        <v>0</v>
      </c>
      <c r="I41"/>
      <c r="J41" s="69"/>
      <c r="K41" s="51"/>
      <c r="L41" s="51"/>
    </row>
    <row r="42" spans="1:12" s="31" customFormat="1" ht="21.6" customHeight="1" x14ac:dyDescent="0.25">
      <c r="A42" s="102" t="s">
        <v>60</v>
      </c>
      <c r="B42" s="91" t="s">
        <v>68</v>
      </c>
      <c r="C42" s="106" t="s">
        <v>55</v>
      </c>
      <c r="D42" s="152">
        <v>261</v>
      </c>
      <c r="E42" s="90">
        <v>1200</v>
      </c>
      <c r="F42" s="105">
        <f t="shared" si="4"/>
        <v>313200</v>
      </c>
      <c r="G42" s="194">
        <v>0</v>
      </c>
      <c r="H42" s="105">
        <f t="shared" si="1"/>
        <v>0</v>
      </c>
      <c r="I42"/>
      <c r="J42" s="69"/>
      <c r="K42" s="51"/>
      <c r="L42" s="51"/>
    </row>
    <row r="43" spans="1:12" s="31" customFormat="1" ht="21.6" customHeight="1" x14ac:dyDescent="0.25">
      <c r="A43" s="102" t="s">
        <v>61</v>
      </c>
      <c r="B43" s="91" t="s">
        <v>116</v>
      </c>
      <c r="C43" s="106" t="s">
        <v>55</v>
      </c>
      <c r="D43" s="92">
        <v>58</v>
      </c>
      <c r="E43" s="90">
        <v>1000</v>
      </c>
      <c r="F43" s="105">
        <f t="shared" si="4"/>
        <v>58000</v>
      </c>
      <c r="G43" s="194">
        <v>0</v>
      </c>
      <c r="H43" s="105">
        <f t="shared" si="1"/>
        <v>0</v>
      </c>
      <c r="I43"/>
      <c r="J43" s="69"/>
      <c r="K43" s="51"/>
      <c r="L43" s="51"/>
    </row>
    <row r="44" spans="1:12" s="31" customFormat="1" ht="21.6" customHeight="1" x14ac:dyDescent="0.25">
      <c r="A44" s="102" t="s">
        <v>162</v>
      </c>
      <c r="B44" s="91" t="s">
        <v>117</v>
      </c>
      <c r="C44" s="106" t="s">
        <v>55</v>
      </c>
      <c r="D44" s="92">
        <v>62</v>
      </c>
      <c r="E44" s="90">
        <v>850</v>
      </c>
      <c r="F44" s="105">
        <f t="shared" si="4"/>
        <v>52700</v>
      </c>
      <c r="G44" s="194">
        <v>0</v>
      </c>
      <c r="H44" s="105">
        <f t="shared" si="1"/>
        <v>0</v>
      </c>
      <c r="I44"/>
      <c r="J44" s="69"/>
      <c r="K44" s="51"/>
      <c r="L44" s="51"/>
    </row>
    <row r="45" spans="1:12" s="31" customFormat="1" ht="21.6" customHeight="1" x14ac:dyDescent="0.25">
      <c r="A45" s="102" t="s">
        <v>64</v>
      </c>
      <c r="B45" s="91" t="s">
        <v>118</v>
      </c>
      <c r="C45" s="106" t="s">
        <v>283</v>
      </c>
      <c r="D45" s="92">
        <v>8</v>
      </c>
      <c r="E45" s="93">
        <v>200</v>
      </c>
      <c r="F45" s="105">
        <f t="shared" si="4"/>
        <v>1600</v>
      </c>
      <c r="G45" s="194">
        <v>0</v>
      </c>
      <c r="H45" s="105">
        <f t="shared" si="1"/>
        <v>0</v>
      </c>
      <c r="I45"/>
      <c r="J45" s="69"/>
      <c r="K45" s="51"/>
      <c r="L45" s="51"/>
    </row>
    <row r="46" spans="1:12" s="39" customFormat="1" ht="21.6" customHeight="1" x14ac:dyDescent="0.25">
      <c r="A46" s="102" t="s">
        <v>65</v>
      </c>
      <c r="B46" s="91" t="s">
        <v>119</v>
      </c>
      <c r="C46" s="106" t="s">
        <v>283</v>
      </c>
      <c r="D46" s="92">
        <v>45</v>
      </c>
      <c r="E46" s="90">
        <v>250</v>
      </c>
      <c r="F46" s="105">
        <f t="shared" si="4"/>
        <v>11250</v>
      </c>
      <c r="G46" s="195">
        <v>0</v>
      </c>
      <c r="H46" s="105">
        <f t="shared" si="1"/>
        <v>0</v>
      </c>
      <c r="I46"/>
      <c r="J46" s="69"/>
      <c r="K46" s="51"/>
      <c r="L46" s="51"/>
    </row>
    <row r="47" spans="1:12" s="39" customFormat="1" ht="21.6" customHeight="1" x14ac:dyDescent="0.25">
      <c r="A47" s="102" t="s">
        <v>66</v>
      </c>
      <c r="B47" s="91" t="s">
        <v>274</v>
      </c>
      <c r="C47" s="106" t="s">
        <v>214</v>
      </c>
      <c r="D47" s="92">
        <v>419</v>
      </c>
      <c r="E47" s="90"/>
      <c r="F47" s="105"/>
      <c r="G47" s="195">
        <v>0</v>
      </c>
      <c r="H47" s="105">
        <f t="shared" si="1"/>
        <v>0</v>
      </c>
      <c r="I47"/>
      <c r="J47" s="69"/>
      <c r="K47" s="51"/>
      <c r="L47" s="51"/>
    </row>
    <row r="48" spans="1:12" s="38" customFormat="1" ht="21.6" customHeight="1" x14ac:dyDescent="0.25">
      <c r="A48" s="102" t="s">
        <v>67</v>
      </c>
      <c r="B48" s="91" t="s">
        <v>120</v>
      </c>
      <c r="C48" s="106" t="s">
        <v>281</v>
      </c>
      <c r="D48" s="92">
        <v>45</v>
      </c>
      <c r="E48" s="90">
        <v>50</v>
      </c>
      <c r="F48" s="105">
        <f t="shared" si="4"/>
        <v>2250</v>
      </c>
      <c r="G48" s="195">
        <v>0</v>
      </c>
      <c r="H48" s="105">
        <f t="shared" si="1"/>
        <v>0</v>
      </c>
      <c r="I48"/>
      <c r="J48" s="69"/>
      <c r="K48" s="51"/>
      <c r="L48" s="51"/>
    </row>
    <row r="49" spans="1:12" s="38" customFormat="1" ht="21.6" customHeight="1" x14ac:dyDescent="0.25">
      <c r="A49" s="102" t="s">
        <v>69</v>
      </c>
      <c r="B49" s="91" t="s">
        <v>80</v>
      </c>
      <c r="C49" s="113" t="s">
        <v>55</v>
      </c>
      <c r="D49" s="92">
        <v>8248</v>
      </c>
      <c r="E49" s="114">
        <v>415</v>
      </c>
      <c r="F49" s="105">
        <f t="shared" si="4"/>
        <v>3422920</v>
      </c>
      <c r="G49" s="195">
        <v>0</v>
      </c>
      <c r="H49" s="105">
        <f t="shared" si="1"/>
        <v>0</v>
      </c>
      <c r="I49"/>
      <c r="J49" s="71"/>
      <c r="K49" s="51"/>
      <c r="L49" s="51"/>
    </row>
    <row r="50" spans="1:12" s="38" customFormat="1" ht="21.6" customHeight="1" x14ac:dyDescent="0.25">
      <c r="A50" s="102" t="s">
        <v>163</v>
      </c>
      <c r="B50" s="91" t="s">
        <v>121</v>
      </c>
      <c r="C50" s="113" t="s">
        <v>55</v>
      </c>
      <c r="D50" s="92">
        <v>367</v>
      </c>
      <c r="E50" s="114">
        <v>1250</v>
      </c>
      <c r="F50" s="105">
        <f t="shared" si="4"/>
        <v>458750</v>
      </c>
      <c r="G50" s="194">
        <v>0</v>
      </c>
      <c r="H50" s="105">
        <f t="shared" si="1"/>
        <v>0</v>
      </c>
      <c r="I50"/>
      <c r="J50" s="69"/>
      <c r="K50" s="51"/>
      <c r="L50" s="51"/>
    </row>
    <row r="51" spans="1:12" s="38" customFormat="1" ht="22.15" customHeight="1" x14ac:dyDescent="0.25">
      <c r="A51" s="115" t="s">
        <v>89</v>
      </c>
      <c r="B51" s="116" t="s">
        <v>124</v>
      </c>
      <c r="C51" s="117"/>
      <c r="D51" s="118"/>
      <c r="E51" s="117"/>
      <c r="F51" s="119"/>
      <c r="G51" s="119"/>
      <c r="H51" s="119"/>
      <c r="I51"/>
      <c r="J51" s="68"/>
      <c r="K51" s="51"/>
      <c r="L51" s="51"/>
    </row>
    <row r="52" spans="1:12" s="38" customFormat="1" ht="22.15" customHeight="1" x14ac:dyDescent="0.25">
      <c r="A52" s="120" t="s">
        <v>125</v>
      </c>
      <c r="B52" s="116"/>
      <c r="C52" s="117"/>
      <c r="D52" s="118"/>
      <c r="E52" s="117"/>
      <c r="F52" s="119"/>
      <c r="G52" s="119"/>
      <c r="H52" s="119"/>
      <c r="I52"/>
      <c r="J52" s="73"/>
      <c r="K52" s="51"/>
      <c r="L52" s="51"/>
    </row>
    <row r="53" spans="1:12" s="38" customFormat="1" ht="20.45" customHeight="1" x14ac:dyDescent="0.6">
      <c r="A53" s="208" t="s">
        <v>126</v>
      </c>
      <c r="B53" s="209"/>
      <c r="C53" s="209"/>
      <c r="D53" s="210"/>
      <c r="E53" s="210"/>
      <c r="F53" s="210"/>
      <c r="G53" s="196"/>
      <c r="H53" s="76"/>
      <c r="I53"/>
      <c r="J53" s="68"/>
      <c r="K53" s="51"/>
      <c r="L53" s="51"/>
    </row>
    <row r="54" spans="1:12" s="38" customFormat="1" ht="37.5" customHeight="1" x14ac:dyDescent="0.25">
      <c r="A54" s="102" t="s">
        <v>164</v>
      </c>
      <c r="B54" s="91" t="s">
        <v>127</v>
      </c>
      <c r="C54" s="107" t="s">
        <v>128</v>
      </c>
      <c r="D54" s="155">
        <v>3020</v>
      </c>
      <c r="E54" s="156">
        <v>35</v>
      </c>
      <c r="F54" s="157">
        <f>E54*D54</f>
        <v>105700</v>
      </c>
      <c r="G54" s="197">
        <v>0</v>
      </c>
      <c r="H54" s="157">
        <f t="shared" ref="H54:H55" si="5">ROUNDDOWN(G54*D54,2)</f>
        <v>0</v>
      </c>
      <c r="I54"/>
      <c r="J54" s="69"/>
      <c r="K54" s="51"/>
      <c r="L54" s="51"/>
    </row>
    <row r="55" spans="1:12" s="38" customFormat="1" ht="20.45" customHeight="1" x14ac:dyDescent="0.25">
      <c r="A55" s="102" t="s">
        <v>165</v>
      </c>
      <c r="B55" s="91" t="s">
        <v>129</v>
      </c>
      <c r="C55" s="107" t="s">
        <v>128</v>
      </c>
      <c r="D55" s="155">
        <v>302</v>
      </c>
      <c r="E55" s="156">
        <v>150</v>
      </c>
      <c r="F55" s="157">
        <f>E55*D55</f>
        <v>45300</v>
      </c>
      <c r="G55" s="197">
        <v>0</v>
      </c>
      <c r="H55" s="157">
        <f t="shared" si="5"/>
        <v>0</v>
      </c>
      <c r="I55"/>
      <c r="J55" s="69"/>
      <c r="K55" s="51"/>
      <c r="L55" s="51"/>
    </row>
    <row r="56" spans="1:12" s="38" customFormat="1" ht="20.45" customHeight="1" x14ac:dyDescent="0.6">
      <c r="A56" s="208" t="s">
        <v>130</v>
      </c>
      <c r="B56" s="209"/>
      <c r="C56" s="209"/>
      <c r="D56" s="211"/>
      <c r="E56" s="211"/>
      <c r="F56" s="211"/>
      <c r="G56" s="196"/>
      <c r="H56" s="76"/>
      <c r="I56"/>
      <c r="J56" s="68"/>
      <c r="K56" s="51"/>
      <c r="L56" s="51"/>
    </row>
    <row r="57" spans="1:12" s="38" customFormat="1" ht="78.75" customHeight="1" x14ac:dyDescent="0.25">
      <c r="A57" s="102" t="s">
        <v>72</v>
      </c>
      <c r="B57" s="91" t="s">
        <v>131</v>
      </c>
      <c r="C57" s="106" t="s">
        <v>55</v>
      </c>
      <c r="D57" s="140">
        <v>5000</v>
      </c>
      <c r="E57" s="121">
        <v>90</v>
      </c>
      <c r="F57" s="122">
        <f>E57*D57</f>
        <v>450000</v>
      </c>
      <c r="G57" s="198">
        <v>0</v>
      </c>
      <c r="H57" s="122">
        <f t="shared" ref="H57:H63" si="6">ROUNDDOWN(G57*D57,2)</f>
        <v>0</v>
      </c>
      <c r="I57"/>
      <c r="J57" s="69"/>
      <c r="K57" s="51"/>
      <c r="L57" s="51"/>
    </row>
    <row r="58" spans="1:12" s="38" customFormat="1" ht="37.5" customHeight="1" x14ac:dyDescent="0.25">
      <c r="A58" s="102" t="s">
        <v>166</v>
      </c>
      <c r="B58" s="91" t="s">
        <v>132</v>
      </c>
      <c r="C58" s="106" t="s">
        <v>55</v>
      </c>
      <c r="D58" s="140">
        <v>100</v>
      </c>
      <c r="E58" s="121">
        <v>60</v>
      </c>
      <c r="F58" s="122">
        <f t="shared" ref="F58:F63" si="7">E58*D58</f>
        <v>6000</v>
      </c>
      <c r="G58" s="198">
        <v>0</v>
      </c>
      <c r="H58" s="122">
        <f t="shared" si="6"/>
        <v>0</v>
      </c>
      <c r="I58"/>
      <c r="J58" s="69"/>
      <c r="K58" s="51"/>
      <c r="L58" s="51"/>
    </row>
    <row r="59" spans="1:12" s="38" customFormat="1" ht="33" customHeight="1" x14ac:dyDescent="0.25">
      <c r="A59" s="102" t="s">
        <v>74</v>
      </c>
      <c r="B59" s="91" t="s">
        <v>133</v>
      </c>
      <c r="C59" s="106" t="s">
        <v>55</v>
      </c>
      <c r="D59" s="140">
        <f>SUM(D57:D57)</f>
        <v>5000</v>
      </c>
      <c r="E59" s="121">
        <v>3</v>
      </c>
      <c r="F59" s="122">
        <f t="shared" si="7"/>
        <v>15000</v>
      </c>
      <c r="G59" s="198">
        <v>0</v>
      </c>
      <c r="H59" s="122">
        <f t="shared" si="6"/>
        <v>0</v>
      </c>
      <c r="I59"/>
      <c r="J59" s="69"/>
      <c r="K59" s="51"/>
      <c r="L59" s="51"/>
    </row>
    <row r="60" spans="1:12" s="38" customFormat="1" ht="24.4" customHeight="1" x14ac:dyDescent="0.25">
      <c r="A60" s="102" t="s">
        <v>167</v>
      </c>
      <c r="B60" s="91" t="s">
        <v>134</v>
      </c>
      <c r="C60" s="106" t="s">
        <v>55</v>
      </c>
      <c r="D60" s="140">
        <v>5000</v>
      </c>
      <c r="E60" s="121">
        <v>3</v>
      </c>
      <c r="F60" s="122">
        <f t="shared" si="7"/>
        <v>15000</v>
      </c>
      <c r="G60" s="198">
        <v>0</v>
      </c>
      <c r="H60" s="122">
        <f t="shared" si="6"/>
        <v>0</v>
      </c>
      <c r="I60"/>
      <c r="J60" s="69"/>
      <c r="K60" s="51"/>
      <c r="L60" s="51"/>
    </row>
    <row r="61" spans="1:12" s="38" customFormat="1" ht="78" customHeight="1" x14ac:dyDescent="0.25">
      <c r="A61" s="102" t="s">
        <v>168</v>
      </c>
      <c r="B61" s="91" t="s">
        <v>135</v>
      </c>
      <c r="C61" s="106" t="s">
        <v>55</v>
      </c>
      <c r="D61" s="140">
        <f>+D59</f>
        <v>5000</v>
      </c>
      <c r="E61" s="121">
        <v>3</v>
      </c>
      <c r="F61" s="122">
        <f t="shared" si="7"/>
        <v>15000</v>
      </c>
      <c r="G61" s="198">
        <v>0</v>
      </c>
      <c r="H61" s="122">
        <f t="shared" si="6"/>
        <v>0</v>
      </c>
      <c r="I61"/>
      <c r="J61" s="69"/>
      <c r="K61" s="51"/>
      <c r="L61" s="51"/>
    </row>
    <row r="62" spans="1:12" s="38" customFormat="1" ht="57.75" customHeight="1" x14ac:dyDescent="0.25">
      <c r="A62" s="102" t="s">
        <v>169</v>
      </c>
      <c r="B62" s="91" t="s">
        <v>136</v>
      </c>
      <c r="C62" s="106" t="s">
        <v>55</v>
      </c>
      <c r="D62" s="140">
        <v>40</v>
      </c>
      <c r="E62" s="121">
        <v>130</v>
      </c>
      <c r="F62" s="122">
        <f t="shared" si="7"/>
        <v>5200</v>
      </c>
      <c r="G62" s="198">
        <v>0</v>
      </c>
      <c r="H62" s="122">
        <f t="shared" si="6"/>
        <v>0</v>
      </c>
      <c r="I62"/>
      <c r="J62" s="69"/>
      <c r="K62" s="51"/>
      <c r="L62" s="51"/>
    </row>
    <row r="63" spans="1:12" s="38" customFormat="1" ht="57" customHeight="1" x14ac:dyDescent="0.25">
      <c r="A63" s="102" t="s">
        <v>170</v>
      </c>
      <c r="B63" s="91" t="s">
        <v>137</v>
      </c>
      <c r="C63" s="106" t="s">
        <v>55</v>
      </c>
      <c r="D63" s="140">
        <v>40</v>
      </c>
      <c r="E63" s="121">
        <v>800</v>
      </c>
      <c r="F63" s="122">
        <f t="shared" si="7"/>
        <v>32000</v>
      </c>
      <c r="G63" s="198">
        <v>0</v>
      </c>
      <c r="H63" s="122">
        <f t="shared" si="6"/>
        <v>0</v>
      </c>
      <c r="I63"/>
      <c r="J63" s="69"/>
      <c r="K63" s="51"/>
      <c r="L63" s="51"/>
    </row>
    <row r="64" spans="1:12" s="38" customFormat="1" ht="20.45" customHeight="1" x14ac:dyDescent="0.6">
      <c r="A64" s="208" t="s">
        <v>138</v>
      </c>
      <c r="B64" s="209"/>
      <c r="C64" s="209"/>
      <c r="D64" s="209"/>
      <c r="E64" s="209"/>
      <c r="F64" s="209"/>
      <c r="G64" s="196"/>
      <c r="H64" s="76"/>
      <c r="I64"/>
      <c r="J64" s="68"/>
      <c r="K64" s="51"/>
      <c r="L64" s="51"/>
    </row>
    <row r="65" spans="1:12" s="38" customFormat="1" ht="134.25" customHeight="1" x14ac:dyDescent="0.25">
      <c r="A65" s="102" t="s">
        <v>171</v>
      </c>
      <c r="B65" s="91" t="s">
        <v>139</v>
      </c>
      <c r="C65" s="106" t="s">
        <v>140</v>
      </c>
      <c r="D65" s="140">
        <v>2</v>
      </c>
      <c r="E65" s="121">
        <v>8000</v>
      </c>
      <c r="F65" s="122">
        <f t="shared" ref="F65:F125" si="8">E65*D65</f>
        <v>16000</v>
      </c>
      <c r="G65" s="199">
        <v>0</v>
      </c>
      <c r="H65" s="122">
        <f t="shared" ref="H65:H76" si="9">ROUNDDOWN(G65*D65,2)</f>
        <v>0</v>
      </c>
      <c r="I65"/>
      <c r="J65" s="69"/>
      <c r="K65" s="51"/>
      <c r="L65" s="51"/>
    </row>
    <row r="66" spans="1:12" s="38" customFormat="1" ht="109.5" customHeight="1" x14ac:dyDescent="0.25">
      <c r="A66" s="102" t="s">
        <v>172</v>
      </c>
      <c r="B66" s="91" t="s">
        <v>141</v>
      </c>
      <c r="C66" s="106" t="s">
        <v>140</v>
      </c>
      <c r="D66" s="140">
        <v>2</v>
      </c>
      <c r="E66" s="121">
        <v>7000</v>
      </c>
      <c r="F66" s="122">
        <f t="shared" si="8"/>
        <v>14000</v>
      </c>
      <c r="G66" s="199">
        <v>0</v>
      </c>
      <c r="H66" s="122">
        <f t="shared" si="9"/>
        <v>0</v>
      </c>
      <c r="I66"/>
      <c r="J66" s="69"/>
      <c r="K66" s="51"/>
      <c r="L66" s="51"/>
    </row>
    <row r="67" spans="1:12" s="38" customFormat="1" ht="101.25" customHeight="1" x14ac:dyDescent="0.25">
      <c r="A67" s="102" t="s">
        <v>75</v>
      </c>
      <c r="B67" s="91" t="s">
        <v>229</v>
      </c>
      <c r="C67" s="106" t="s">
        <v>2</v>
      </c>
      <c r="D67" s="140">
        <v>6</v>
      </c>
      <c r="E67" s="121">
        <v>950</v>
      </c>
      <c r="F67" s="122">
        <f t="shared" si="8"/>
        <v>5700</v>
      </c>
      <c r="G67" s="198">
        <v>0</v>
      </c>
      <c r="H67" s="122">
        <f t="shared" si="9"/>
        <v>0</v>
      </c>
      <c r="I67"/>
      <c r="J67" s="69"/>
      <c r="K67" s="51"/>
      <c r="L67" s="51"/>
    </row>
    <row r="68" spans="1:12" s="38" customFormat="1" ht="95.25" customHeight="1" x14ac:dyDescent="0.25">
      <c r="A68" s="102" t="s">
        <v>76</v>
      </c>
      <c r="B68" s="91" t="s">
        <v>228</v>
      </c>
      <c r="C68" s="106" t="s">
        <v>2</v>
      </c>
      <c r="D68" s="140">
        <v>4</v>
      </c>
      <c r="E68" s="121">
        <v>900</v>
      </c>
      <c r="F68" s="122">
        <f t="shared" si="8"/>
        <v>3600</v>
      </c>
      <c r="G68" s="198">
        <v>0</v>
      </c>
      <c r="H68" s="122">
        <f t="shared" si="9"/>
        <v>0</v>
      </c>
      <c r="I68"/>
      <c r="J68" s="69"/>
      <c r="K68" s="51"/>
      <c r="L68" s="51"/>
    </row>
    <row r="69" spans="1:12" s="38" customFormat="1" ht="69" customHeight="1" x14ac:dyDescent="0.25">
      <c r="A69" s="102" t="s">
        <v>77</v>
      </c>
      <c r="B69" s="91" t="s">
        <v>142</v>
      </c>
      <c r="C69" s="106" t="s">
        <v>2</v>
      </c>
      <c r="D69" s="140">
        <v>6</v>
      </c>
      <c r="E69" s="121">
        <v>1300</v>
      </c>
      <c r="F69" s="122">
        <f t="shared" si="8"/>
        <v>7800</v>
      </c>
      <c r="G69" s="199">
        <v>0</v>
      </c>
      <c r="H69" s="122">
        <f t="shared" si="9"/>
        <v>0</v>
      </c>
      <c r="I69"/>
      <c r="J69" s="69"/>
      <c r="K69" s="51"/>
      <c r="L69" s="51"/>
    </row>
    <row r="70" spans="1:12" s="38" customFormat="1" ht="70.5" customHeight="1" x14ac:dyDescent="0.25">
      <c r="A70" s="102" t="s">
        <v>79</v>
      </c>
      <c r="B70" s="91" t="s">
        <v>143</v>
      </c>
      <c r="C70" s="106" t="s">
        <v>2</v>
      </c>
      <c r="D70" s="140">
        <v>4</v>
      </c>
      <c r="E70" s="121">
        <v>800</v>
      </c>
      <c r="F70" s="122">
        <f t="shared" si="8"/>
        <v>3200</v>
      </c>
      <c r="G70" s="198">
        <v>0</v>
      </c>
      <c r="H70" s="122">
        <f t="shared" si="9"/>
        <v>0</v>
      </c>
      <c r="I70"/>
      <c r="J70" s="69"/>
      <c r="K70" s="51"/>
      <c r="L70" s="51"/>
    </row>
    <row r="71" spans="1:12" s="38" customFormat="1" ht="79.5" customHeight="1" x14ac:dyDescent="0.25">
      <c r="A71" s="102" t="s">
        <v>81</v>
      </c>
      <c r="B71" s="91" t="s">
        <v>144</v>
      </c>
      <c r="C71" s="106" t="s">
        <v>2</v>
      </c>
      <c r="D71" s="140">
        <v>11</v>
      </c>
      <c r="E71" s="121">
        <v>300</v>
      </c>
      <c r="F71" s="122">
        <f t="shared" si="8"/>
        <v>3300</v>
      </c>
      <c r="G71" s="198">
        <v>0</v>
      </c>
      <c r="H71" s="122">
        <f t="shared" si="9"/>
        <v>0</v>
      </c>
      <c r="I71"/>
      <c r="J71" s="69"/>
      <c r="K71" s="51"/>
      <c r="L71" s="51"/>
    </row>
    <row r="72" spans="1:12" s="38" customFormat="1" ht="74.25" customHeight="1" x14ac:dyDescent="0.25">
      <c r="A72" s="102" t="s">
        <v>82</v>
      </c>
      <c r="B72" s="91" t="s">
        <v>145</v>
      </c>
      <c r="C72" s="106" t="s">
        <v>2</v>
      </c>
      <c r="D72" s="140">
        <v>4</v>
      </c>
      <c r="E72" s="121">
        <v>200</v>
      </c>
      <c r="F72" s="122">
        <f t="shared" si="8"/>
        <v>800</v>
      </c>
      <c r="G72" s="198">
        <v>0</v>
      </c>
      <c r="H72" s="122">
        <f t="shared" si="9"/>
        <v>0</v>
      </c>
      <c r="I72"/>
      <c r="J72" s="69"/>
      <c r="K72" s="51"/>
      <c r="L72" s="51"/>
    </row>
    <row r="73" spans="1:12" s="38" customFormat="1" ht="75" customHeight="1" x14ac:dyDescent="0.25">
      <c r="A73" s="102" t="s">
        <v>83</v>
      </c>
      <c r="B73" s="91" t="s">
        <v>146</v>
      </c>
      <c r="C73" s="106" t="s">
        <v>2</v>
      </c>
      <c r="D73" s="140">
        <v>1</v>
      </c>
      <c r="E73" s="121">
        <v>1500</v>
      </c>
      <c r="F73" s="122">
        <f t="shared" si="8"/>
        <v>1500</v>
      </c>
      <c r="G73" s="199">
        <v>0</v>
      </c>
      <c r="H73" s="122">
        <f t="shared" si="9"/>
        <v>0</v>
      </c>
      <c r="I73"/>
      <c r="J73" s="69"/>
      <c r="K73" s="51"/>
      <c r="L73" s="51"/>
    </row>
    <row r="74" spans="1:12" s="38" customFormat="1" ht="72" customHeight="1" x14ac:dyDescent="0.25">
      <c r="A74" s="102" t="s">
        <v>84</v>
      </c>
      <c r="B74" s="91" t="s">
        <v>147</v>
      </c>
      <c r="C74" s="106" t="s">
        <v>2</v>
      </c>
      <c r="D74" s="140">
        <v>4</v>
      </c>
      <c r="E74" s="121">
        <v>1300</v>
      </c>
      <c r="F74" s="122">
        <f t="shared" si="8"/>
        <v>5200</v>
      </c>
      <c r="G74" s="199">
        <v>0</v>
      </c>
      <c r="H74" s="122">
        <f t="shared" si="9"/>
        <v>0</v>
      </c>
      <c r="I74"/>
      <c r="J74" s="69"/>
      <c r="K74" s="51"/>
      <c r="L74" s="51"/>
    </row>
    <row r="75" spans="1:12" s="38" customFormat="1" ht="69.75" customHeight="1" x14ac:dyDescent="0.25">
      <c r="A75" s="102" t="s">
        <v>85</v>
      </c>
      <c r="B75" s="91" t="s">
        <v>148</v>
      </c>
      <c r="C75" s="106" t="s">
        <v>2</v>
      </c>
      <c r="D75" s="140">
        <v>11</v>
      </c>
      <c r="E75" s="121">
        <v>1100</v>
      </c>
      <c r="F75" s="122">
        <f t="shared" si="8"/>
        <v>12100</v>
      </c>
      <c r="G75" s="199">
        <v>0</v>
      </c>
      <c r="H75" s="122">
        <f t="shared" si="9"/>
        <v>0</v>
      </c>
      <c r="I75"/>
      <c r="J75" s="69"/>
      <c r="K75" s="51"/>
      <c r="L75" s="51"/>
    </row>
    <row r="76" spans="1:12" s="38" customFormat="1" ht="69" customHeight="1" x14ac:dyDescent="0.25">
      <c r="A76" s="102" t="s">
        <v>86</v>
      </c>
      <c r="B76" s="91" t="s">
        <v>149</v>
      </c>
      <c r="C76" s="106" t="s">
        <v>2</v>
      </c>
      <c r="D76" s="140">
        <v>4</v>
      </c>
      <c r="E76" s="121">
        <v>1000</v>
      </c>
      <c r="F76" s="122">
        <f t="shared" si="8"/>
        <v>4000</v>
      </c>
      <c r="G76" s="199">
        <v>0</v>
      </c>
      <c r="H76" s="122">
        <f t="shared" si="9"/>
        <v>0</v>
      </c>
      <c r="I76"/>
      <c r="J76" s="69"/>
      <c r="K76" s="51"/>
      <c r="L76" s="51"/>
    </row>
    <row r="77" spans="1:12" s="38" customFormat="1" ht="20.45" customHeight="1" x14ac:dyDescent="0.6">
      <c r="A77" s="77" t="s">
        <v>150</v>
      </c>
      <c r="B77" s="78"/>
      <c r="C77" s="79"/>
      <c r="D77" s="79"/>
      <c r="E77" s="80"/>
      <c r="F77" s="80"/>
      <c r="G77" s="196"/>
      <c r="H77" s="76"/>
      <c r="I77"/>
      <c r="J77" s="70"/>
      <c r="K77" s="51"/>
      <c r="L77" s="51"/>
    </row>
    <row r="78" spans="1:12" s="38" customFormat="1" ht="87" customHeight="1" x14ac:dyDescent="0.25">
      <c r="A78" s="102" t="s">
        <v>87</v>
      </c>
      <c r="B78" s="91" t="s">
        <v>151</v>
      </c>
      <c r="C78" s="106" t="s">
        <v>2</v>
      </c>
      <c r="D78" s="140">
        <v>2</v>
      </c>
      <c r="E78" s="121">
        <v>7000</v>
      </c>
      <c r="F78" s="122">
        <f t="shared" si="8"/>
        <v>14000</v>
      </c>
      <c r="G78" s="199">
        <v>0</v>
      </c>
      <c r="H78" s="122">
        <f t="shared" ref="H78:H82" si="10">ROUNDDOWN(G78*D78,2)</f>
        <v>0</v>
      </c>
      <c r="I78"/>
      <c r="J78" s="69"/>
      <c r="K78" s="51"/>
      <c r="L78" s="51"/>
    </row>
    <row r="79" spans="1:12" s="38" customFormat="1" ht="84" customHeight="1" x14ac:dyDescent="0.25">
      <c r="A79" s="102" t="s">
        <v>88</v>
      </c>
      <c r="B79" s="91" t="s">
        <v>152</v>
      </c>
      <c r="C79" s="106" t="s">
        <v>2</v>
      </c>
      <c r="D79" s="140">
        <v>2</v>
      </c>
      <c r="E79" s="121">
        <v>7000</v>
      </c>
      <c r="F79" s="122">
        <f t="shared" si="8"/>
        <v>14000</v>
      </c>
      <c r="G79" s="199">
        <v>0</v>
      </c>
      <c r="H79" s="122">
        <f t="shared" si="10"/>
        <v>0</v>
      </c>
      <c r="I79"/>
      <c r="J79" s="69"/>
      <c r="K79" s="51"/>
      <c r="L79" s="51"/>
    </row>
    <row r="80" spans="1:12" s="38" customFormat="1" ht="90" customHeight="1" x14ac:dyDescent="0.25">
      <c r="A80" s="102" t="s">
        <v>173</v>
      </c>
      <c r="B80" s="91" t="s">
        <v>153</v>
      </c>
      <c r="C80" s="106" t="s">
        <v>2</v>
      </c>
      <c r="D80" s="140">
        <v>5</v>
      </c>
      <c r="E80" s="121">
        <v>6500</v>
      </c>
      <c r="F80" s="122">
        <f t="shared" si="8"/>
        <v>32500</v>
      </c>
      <c r="G80" s="199">
        <v>0</v>
      </c>
      <c r="H80" s="122">
        <f t="shared" si="10"/>
        <v>0</v>
      </c>
      <c r="I80"/>
      <c r="J80" s="69"/>
      <c r="K80" s="51"/>
      <c r="L80" s="51"/>
    </row>
    <row r="81" spans="1:12" s="38" customFormat="1" ht="108" customHeight="1" x14ac:dyDescent="0.25">
      <c r="A81" s="102" t="s">
        <v>225</v>
      </c>
      <c r="B81" s="91" t="s">
        <v>154</v>
      </c>
      <c r="C81" s="106" t="s">
        <v>2</v>
      </c>
      <c r="D81" s="140">
        <v>9</v>
      </c>
      <c r="E81" s="121">
        <v>1800</v>
      </c>
      <c r="F81" s="122">
        <f>E81*D81</f>
        <v>16200</v>
      </c>
      <c r="G81" s="199">
        <v>0</v>
      </c>
      <c r="H81" s="122">
        <f t="shared" si="10"/>
        <v>0</v>
      </c>
      <c r="I81"/>
      <c r="J81" s="69"/>
      <c r="K81" s="51"/>
      <c r="L81" s="51"/>
    </row>
    <row r="82" spans="1:12" s="38" customFormat="1" ht="29.65" customHeight="1" x14ac:dyDescent="0.25">
      <c r="A82" s="133" t="s">
        <v>234</v>
      </c>
      <c r="B82" s="134" t="s">
        <v>226</v>
      </c>
      <c r="C82" s="135" t="s">
        <v>155</v>
      </c>
      <c r="D82" s="135">
        <v>1</v>
      </c>
      <c r="E82" s="135">
        <f>0.1*(SUM(F65:F81)+SUM(F57:F63)+SUM(F54:F55))</f>
        <v>84310</v>
      </c>
      <c r="F82" s="137">
        <f t="shared" si="8"/>
        <v>84310</v>
      </c>
      <c r="G82" s="139">
        <f>ROUND( SUM(H54:H81) * 0.1, 2)</f>
        <v>0</v>
      </c>
      <c r="H82" s="122">
        <f t="shared" si="10"/>
        <v>0</v>
      </c>
      <c r="I82"/>
      <c r="J82" s="69"/>
      <c r="K82" s="51"/>
      <c r="L82" s="51"/>
    </row>
    <row r="83" spans="1:12" s="38" customFormat="1" ht="24.4" customHeight="1" x14ac:dyDescent="0.25">
      <c r="A83" s="120" t="s">
        <v>176</v>
      </c>
      <c r="B83" s="116"/>
      <c r="C83" s="117"/>
      <c r="D83" s="118"/>
      <c r="E83" s="117"/>
      <c r="F83" s="119"/>
      <c r="G83" s="123"/>
      <c r="H83" s="123"/>
      <c r="I83"/>
      <c r="J83" s="68"/>
      <c r="K83" s="51"/>
      <c r="L83" s="51"/>
    </row>
    <row r="84" spans="1:12" s="38" customFormat="1" ht="24.4" customHeight="1" x14ac:dyDescent="0.6">
      <c r="A84" s="208" t="s">
        <v>177</v>
      </c>
      <c r="B84" s="209"/>
      <c r="C84" s="209"/>
      <c r="D84" s="209"/>
      <c r="E84" s="209"/>
      <c r="F84" s="209"/>
      <c r="G84" s="81"/>
      <c r="H84" s="81"/>
      <c r="I84"/>
      <c r="J84" s="68"/>
      <c r="K84" s="51"/>
      <c r="L84" s="51"/>
    </row>
    <row r="85" spans="1:12" s="38" customFormat="1" ht="60" customHeight="1" x14ac:dyDescent="0.25">
      <c r="A85" s="102" t="s">
        <v>235</v>
      </c>
      <c r="B85" s="109" t="s">
        <v>178</v>
      </c>
      <c r="C85" s="110" t="s">
        <v>2</v>
      </c>
      <c r="D85" s="110">
        <v>26</v>
      </c>
      <c r="E85" s="110">
        <v>3300</v>
      </c>
      <c r="F85" s="122">
        <f t="shared" si="8"/>
        <v>85800</v>
      </c>
      <c r="G85" s="199">
        <v>0</v>
      </c>
      <c r="H85" s="122">
        <f>ROUNDDOWN(G85*D85,2)</f>
        <v>0</v>
      </c>
      <c r="I85"/>
      <c r="J85" s="69"/>
      <c r="K85" s="51"/>
      <c r="L85" s="51"/>
    </row>
    <row r="86" spans="1:12" s="38" customFormat="1" ht="51" customHeight="1" x14ac:dyDescent="0.25">
      <c r="A86" s="102" t="s">
        <v>236</v>
      </c>
      <c r="B86" s="109" t="s">
        <v>179</v>
      </c>
      <c r="C86" s="110" t="s">
        <v>55</v>
      </c>
      <c r="D86" s="110">
        <v>1320</v>
      </c>
      <c r="E86" s="110">
        <v>4</v>
      </c>
      <c r="F86" s="124">
        <f>E86*D86</f>
        <v>5280</v>
      </c>
      <c r="G86" s="198">
        <v>0</v>
      </c>
      <c r="H86" s="122">
        <f t="shared" ref="H86:H96" si="11">ROUNDDOWN(G86*D86,2)</f>
        <v>0</v>
      </c>
      <c r="I86"/>
      <c r="J86" s="69"/>
      <c r="K86" s="51"/>
      <c r="L86" s="51"/>
    </row>
    <row r="87" spans="1:12" s="38" customFormat="1" ht="42.75" customHeight="1" x14ac:dyDescent="0.25">
      <c r="A87" s="102" t="s">
        <v>237</v>
      </c>
      <c r="B87" s="109" t="s">
        <v>180</v>
      </c>
      <c r="C87" s="110" t="s">
        <v>2</v>
      </c>
      <c r="D87" s="110">
        <v>25</v>
      </c>
      <c r="E87" s="110">
        <v>796</v>
      </c>
      <c r="F87" s="124">
        <f t="shared" si="8"/>
        <v>19900</v>
      </c>
      <c r="G87" s="198">
        <v>0</v>
      </c>
      <c r="H87" s="122">
        <f t="shared" si="11"/>
        <v>0</v>
      </c>
      <c r="I87"/>
      <c r="J87" s="69"/>
      <c r="K87" s="51"/>
      <c r="L87" s="51"/>
    </row>
    <row r="88" spans="1:12" s="38" customFormat="1" ht="48" customHeight="1" x14ac:dyDescent="0.25">
      <c r="A88" s="102" t="s">
        <v>238</v>
      </c>
      <c r="B88" s="109" t="s">
        <v>181</v>
      </c>
      <c r="C88" s="110" t="s">
        <v>2</v>
      </c>
      <c r="D88" s="110">
        <v>20</v>
      </c>
      <c r="E88" s="110">
        <v>71</v>
      </c>
      <c r="F88" s="124">
        <f t="shared" si="8"/>
        <v>1420</v>
      </c>
      <c r="G88" s="198">
        <v>0</v>
      </c>
      <c r="H88" s="122">
        <f t="shared" si="11"/>
        <v>0</v>
      </c>
      <c r="I88"/>
      <c r="J88" s="69"/>
      <c r="K88" s="51"/>
      <c r="L88" s="51"/>
    </row>
    <row r="89" spans="1:12" s="38" customFormat="1" ht="42" customHeight="1" x14ac:dyDescent="0.25">
      <c r="A89" s="102" t="s">
        <v>239</v>
      </c>
      <c r="B89" s="109" t="s">
        <v>182</v>
      </c>
      <c r="C89" s="110" t="s">
        <v>2</v>
      </c>
      <c r="D89" s="110">
        <v>32</v>
      </c>
      <c r="E89" s="110">
        <v>96</v>
      </c>
      <c r="F89" s="124">
        <f t="shared" si="8"/>
        <v>3072</v>
      </c>
      <c r="G89" s="198">
        <v>0</v>
      </c>
      <c r="H89" s="122">
        <f t="shared" si="11"/>
        <v>0</v>
      </c>
      <c r="I89"/>
      <c r="J89" s="69"/>
      <c r="K89" s="51"/>
      <c r="L89" s="51"/>
    </row>
    <row r="90" spans="1:12" s="38" customFormat="1" ht="58.5" customHeight="1" x14ac:dyDescent="0.25">
      <c r="A90" s="102" t="s">
        <v>240</v>
      </c>
      <c r="B90" s="109" t="s">
        <v>183</v>
      </c>
      <c r="C90" s="110" t="s">
        <v>55</v>
      </c>
      <c r="D90" s="110">
        <v>1443</v>
      </c>
      <c r="E90" s="110">
        <v>76.3</v>
      </c>
      <c r="F90" s="124">
        <f>E90*D90</f>
        <v>110100.9</v>
      </c>
      <c r="G90" s="198">
        <v>0</v>
      </c>
      <c r="H90" s="122">
        <f t="shared" si="11"/>
        <v>0</v>
      </c>
      <c r="I90"/>
      <c r="J90" s="69"/>
      <c r="K90" s="51"/>
      <c r="L90" s="51"/>
    </row>
    <row r="91" spans="1:12" s="38" customFormat="1" ht="60.75" customHeight="1" x14ac:dyDescent="0.25">
      <c r="A91" s="102" t="s">
        <v>241</v>
      </c>
      <c r="B91" s="109" t="s">
        <v>230</v>
      </c>
      <c r="C91" s="110" t="s">
        <v>2</v>
      </c>
      <c r="D91" s="110">
        <v>10</v>
      </c>
      <c r="E91" s="110">
        <v>2516</v>
      </c>
      <c r="F91" s="122">
        <f t="shared" si="8"/>
        <v>25160</v>
      </c>
      <c r="G91" s="199">
        <v>0</v>
      </c>
      <c r="H91" s="122">
        <f t="shared" si="11"/>
        <v>0</v>
      </c>
      <c r="I91"/>
      <c r="J91" s="69"/>
      <c r="K91" s="51"/>
      <c r="L91" s="51"/>
    </row>
    <row r="92" spans="1:12" s="38" customFormat="1" ht="42.75" customHeight="1" x14ac:dyDescent="0.25">
      <c r="A92" s="102" t="s">
        <v>242</v>
      </c>
      <c r="B92" s="109" t="s">
        <v>184</v>
      </c>
      <c r="C92" s="110" t="s">
        <v>55</v>
      </c>
      <c r="D92" s="110">
        <v>266</v>
      </c>
      <c r="E92" s="110">
        <v>101</v>
      </c>
      <c r="F92" s="124">
        <f t="shared" si="8"/>
        <v>26866</v>
      </c>
      <c r="G92" s="198">
        <v>0</v>
      </c>
      <c r="H92" s="122">
        <f t="shared" si="11"/>
        <v>0</v>
      </c>
      <c r="I92"/>
      <c r="J92" s="69"/>
      <c r="K92" s="51"/>
      <c r="L92" s="51"/>
    </row>
    <row r="93" spans="1:12" s="38" customFormat="1" ht="58.5" customHeight="1" x14ac:dyDescent="0.25">
      <c r="A93" s="102" t="s">
        <v>243</v>
      </c>
      <c r="B93" s="109" t="s">
        <v>185</v>
      </c>
      <c r="C93" s="110" t="s">
        <v>55</v>
      </c>
      <c r="D93" s="110">
        <v>142</v>
      </c>
      <c r="E93" s="110">
        <v>100</v>
      </c>
      <c r="F93" s="122">
        <f t="shared" si="8"/>
        <v>14200</v>
      </c>
      <c r="G93" s="198">
        <v>0</v>
      </c>
      <c r="H93" s="122">
        <f t="shared" si="11"/>
        <v>0</v>
      </c>
      <c r="I93"/>
      <c r="J93" s="69"/>
      <c r="K93" s="51"/>
      <c r="L93" s="51"/>
    </row>
    <row r="94" spans="1:12" s="38" customFormat="1" ht="58.5" customHeight="1" x14ac:dyDescent="0.25">
      <c r="A94" s="102" t="s">
        <v>244</v>
      </c>
      <c r="B94" s="109" t="s">
        <v>186</v>
      </c>
      <c r="C94" s="110" t="s">
        <v>55</v>
      </c>
      <c r="D94" s="110">
        <v>157.5</v>
      </c>
      <c r="E94" s="110">
        <v>41</v>
      </c>
      <c r="F94" s="124">
        <f t="shared" si="8"/>
        <v>6457.5</v>
      </c>
      <c r="G94" s="198">
        <v>0</v>
      </c>
      <c r="H94" s="122">
        <f t="shared" si="11"/>
        <v>0</v>
      </c>
      <c r="I94"/>
      <c r="J94" s="69"/>
      <c r="K94" s="51"/>
      <c r="L94" s="51"/>
    </row>
    <row r="95" spans="1:12" s="38" customFormat="1" ht="54.75" customHeight="1" x14ac:dyDescent="0.25">
      <c r="A95" s="102" t="s">
        <v>245</v>
      </c>
      <c r="B95" s="109" t="s">
        <v>187</v>
      </c>
      <c r="C95" s="110" t="s">
        <v>55</v>
      </c>
      <c r="D95" s="110">
        <v>157.5</v>
      </c>
      <c r="E95" s="110">
        <v>80</v>
      </c>
      <c r="F95" s="124">
        <f t="shared" si="8"/>
        <v>12600</v>
      </c>
      <c r="G95" s="198">
        <v>0</v>
      </c>
      <c r="H95" s="122">
        <f t="shared" si="11"/>
        <v>0</v>
      </c>
      <c r="I95"/>
      <c r="J95" s="69"/>
      <c r="K95" s="51"/>
      <c r="L95" s="51"/>
    </row>
    <row r="96" spans="1:12" s="38" customFormat="1" ht="30" customHeight="1" x14ac:dyDescent="0.25">
      <c r="A96" s="102" t="s">
        <v>246</v>
      </c>
      <c r="B96" s="109" t="s">
        <v>188</v>
      </c>
      <c r="C96" s="110" t="s">
        <v>55</v>
      </c>
      <c r="D96" s="110">
        <v>315</v>
      </c>
      <c r="E96" s="110">
        <v>3</v>
      </c>
      <c r="F96" s="124">
        <f>E96*D96</f>
        <v>945</v>
      </c>
      <c r="G96" s="198">
        <v>0</v>
      </c>
      <c r="H96" s="122">
        <f t="shared" si="11"/>
        <v>0</v>
      </c>
      <c r="I96"/>
      <c r="J96" s="69"/>
      <c r="K96" s="51"/>
      <c r="L96" s="51"/>
    </row>
    <row r="97" spans="1:12" s="38" customFormat="1" ht="24.4" customHeight="1" x14ac:dyDescent="0.6">
      <c r="A97" s="208" t="s">
        <v>189</v>
      </c>
      <c r="B97" s="209"/>
      <c r="C97" s="209"/>
      <c r="D97" s="209"/>
      <c r="E97" s="209"/>
      <c r="F97" s="209"/>
      <c r="G97" s="200"/>
      <c r="H97" s="81"/>
      <c r="I97"/>
      <c r="J97" s="68"/>
      <c r="K97" s="51"/>
      <c r="L97" s="51"/>
    </row>
    <row r="98" spans="1:12" s="38" customFormat="1" ht="48.75" customHeight="1" x14ac:dyDescent="0.25">
      <c r="A98" s="102" t="s">
        <v>247</v>
      </c>
      <c r="B98" s="109" t="s">
        <v>190</v>
      </c>
      <c r="C98" s="110" t="s">
        <v>55</v>
      </c>
      <c r="D98" s="110">
        <v>441</v>
      </c>
      <c r="E98" s="110">
        <v>65</v>
      </c>
      <c r="F98" s="122">
        <f t="shared" si="8"/>
        <v>28665</v>
      </c>
      <c r="G98" s="198">
        <v>0</v>
      </c>
      <c r="H98" s="122">
        <f t="shared" ref="H98:H125" si="12">ROUNDDOWN(G98*D98,2)</f>
        <v>0</v>
      </c>
      <c r="I98"/>
      <c r="J98" s="69"/>
      <c r="K98" s="51"/>
      <c r="L98" s="51"/>
    </row>
    <row r="99" spans="1:12" s="38" customFormat="1" ht="35.25" customHeight="1" x14ac:dyDescent="0.25">
      <c r="A99" s="102" t="s">
        <v>248</v>
      </c>
      <c r="B99" s="109" t="s">
        <v>191</v>
      </c>
      <c r="C99" s="110" t="s">
        <v>2</v>
      </c>
      <c r="D99" s="110">
        <v>1</v>
      </c>
      <c r="E99" s="110">
        <v>238</v>
      </c>
      <c r="F99" s="122">
        <f t="shared" si="8"/>
        <v>238</v>
      </c>
      <c r="G99" s="198">
        <v>0</v>
      </c>
      <c r="H99" s="122">
        <f t="shared" si="12"/>
        <v>0</v>
      </c>
      <c r="I99"/>
      <c r="J99" s="69"/>
      <c r="K99" s="51"/>
      <c r="L99" s="51"/>
    </row>
    <row r="100" spans="1:12" s="38" customFormat="1" ht="39" customHeight="1" x14ac:dyDescent="0.25">
      <c r="A100" s="102" t="s">
        <v>123</v>
      </c>
      <c r="B100" s="109" t="s">
        <v>192</v>
      </c>
      <c r="C100" s="110" t="s">
        <v>2</v>
      </c>
      <c r="D100" s="110">
        <v>2</v>
      </c>
      <c r="E100" s="110">
        <v>6074</v>
      </c>
      <c r="F100" s="124">
        <f t="shared" si="8"/>
        <v>12148</v>
      </c>
      <c r="G100" s="199">
        <v>0</v>
      </c>
      <c r="H100" s="122">
        <f t="shared" si="12"/>
        <v>0</v>
      </c>
      <c r="I100"/>
      <c r="J100" s="69"/>
      <c r="K100" s="51"/>
      <c r="L100" s="51"/>
    </row>
    <row r="101" spans="1:12" s="38" customFormat="1" ht="34.5" customHeight="1" x14ac:dyDescent="0.25">
      <c r="A101" s="102" t="s">
        <v>249</v>
      </c>
      <c r="B101" s="109" t="s">
        <v>193</v>
      </c>
      <c r="C101" s="110" t="s">
        <v>71</v>
      </c>
      <c r="D101" s="110">
        <v>1758.5</v>
      </c>
      <c r="E101" s="110">
        <v>77</v>
      </c>
      <c r="F101" s="124">
        <f t="shared" si="8"/>
        <v>135404.5</v>
      </c>
      <c r="G101" s="198">
        <v>0</v>
      </c>
      <c r="H101" s="122">
        <f t="shared" si="12"/>
        <v>0</v>
      </c>
      <c r="I101"/>
      <c r="J101" s="69"/>
      <c r="K101" s="51"/>
      <c r="L101" s="51"/>
    </row>
    <row r="102" spans="1:12" s="38" customFormat="1" ht="38.25" customHeight="1" x14ac:dyDescent="0.25">
      <c r="A102" s="102" t="s">
        <v>250</v>
      </c>
      <c r="B102" s="109" t="s">
        <v>194</v>
      </c>
      <c r="C102" s="110" t="s">
        <v>2</v>
      </c>
      <c r="D102" s="110">
        <v>2</v>
      </c>
      <c r="E102" s="110">
        <v>8200</v>
      </c>
      <c r="F102" s="122">
        <f t="shared" si="8"/>
        <v>16400</v>
      </c>
      <c r="G102" s="199">
        <v>0</v>
      </c>
      <c r="H102" s="122">
        <f t="shared" si="12"/>
        <v>0</v>
      </c>
      <c r="I102"/>
      <c r="J102" s="69"/>
      <c r="K102" s="51"/>
      <c r="L102" s="51"/>
    </row>
    <row r="103" spans="1:12" s="38" customFormat="1" ht="49.5" customHeight="1" x14ac:dyDescent="0.25">
      <c r="A103" s="102" t="s">
        <v>251</v>
      </c>
      <c r="B103" s="109" t="s">
        <v>195</v>
      </c>
      <c r="C103" s="110" t="s">
        <v>2</v>
      </c>
      <c r="D103" s="110">
        <v>12</v>
      </c>
      <c r="E103" s="110">
        <v>7872</v>
      </c>
      <c r="F103" s="124">
        <f t="shared" si="8"/>
        <v>94464</v>
      </c>
      <c r="G103" s="199">
        <v>0</v>
      </c>
      <c r="H103" s="122">
        <f t="shared" si="12"/>
        <v>0</v>
      </c>
      <c r="I103"/>
      <c r="J103" s="69"/>
      <c r="K103" s="51"/>
      <c r="L103" s="51"/>
    </row>
    <row r="104" spans="1:12" s="38" customFormat="1" ht="38.25" customHeight="1" x14ac:dyDescent="0.25">
      <c r="A104" s="102" t="s">
        <v>252</v>
      </c>
      <c r="B104" s="109" t="s">
        <v>196</v>
      </c>
      <c r="C104" s="110" t="s">
        <v>2</v>
      </c>
      <c r="D104" s="110">
        <v>14</v>
      </c>
      <c r="E104" s="110">
        <v>915</v>
      </c>
      <c r="F104" s="124">
        <f t="shared" si="8"/>
        <v>12810</v>
      </c>
      <c r="G104" s="198">
        <v>0</v>
      </c>
      <c r="H104" s="122">
        <f t="shared" si="12"/>
        <v>0</v>
      </c>
      <c r="I104"/>
      <c r="J104" s="69"/>
      <c r="K104" s="51"/>
      <c r="L104" s="51"/>
    </row>
    <row r="105" spans="1:12" s="38" customFormat="1" ht="45" customHeight="1" x14ac:dyDescent="0.25">
      <c r="A105" s="102" t="s">
        <v>253</v>
      </c>
      <c r="B105" s="109" t="s">
        <v>197</v>
      </c>
      <c r="C105" s="110" t="s">
        <v>2</v>
      </c>
      <c r="D105" s="110">
        <v>10</v>
      </c>
      <c r="E105" s="110">
        <v>2000</v>
      </c>
      <c r="F105" s="122">
        <f t="shared" si="8"/>
        <v>20000</v>
      </c>
      <c r="G105" s="199">
        <v>0</v>
      </c>
      <c r="H105" s="122">
        <f t="shared" si="12"/>
        <v>0</v>
      </c>
      <c r="I105"/>
      <c r="J105" s="69"/>
      <c r="K105" s="51"/>
      <c r="L105" s="51"/>
    </row>
    <row r="106" spans="1:12" s="38" customFormat="1" ht="24.4" customHeight="1" x14ac:dyDescent="0.25">
      <c r="A106" s="102" t="s">
        <v>254</v>
      </c>
      <c r="B106" s="109" t="s">
        <v>198</v>
      </c>
      <c r="C106" s="110" t="s">
        <v>2</v>
      </c>
      <c r="D106" s="110">
        <v>4</v>
      </c>
      <c r="E106" s="110">
        <v>1673</v>
      </c>
      <c r="F106" s="124">
        <f t="shared" si="8"/>
        <v>6692</v>
      </c>
      <c r="G106" s="199">
        <v>0</v>
      </c>
      <c r="H106" s="122">
        <f t="shared" si="12"/>
        <v>0</v>
      </c>
      <c r="I106"/>
      <c r="J106" s="69"/>
      <c r="K106" s="51"/>
      <c r="L106" s="51"/>
    </row>
    <row r="107" spans="1:12" s="38" customFormat="1" ht="24.4" customHeight="1" x14ac:dyDescent="0.25">
      <c r="A107" s="102" t="s">
        <v>255</v>
      </c>
      <c r="B107" s="109" t="s">
        <v>231</v>
      </c>
      <c r="C107" s="110" t="s">
        <v>2</v>
      </c>
      <c r="D107" s="110">
        <v>2</v>
      </c>
      <c r="E107" s="110">
        <v>8591</v>
      </c>
      <c r="F107" s="122">
        <f t="shared" si="8"/>
        <v>17182</v>
      </c>
      <c r="G107" s="199">
        <v>0</v>
      </c>
      <c r="H107" s="122">
        <f t="shared" si="12"/>
        <v>0</v>
      </c>
      <c r="I107"/>
      <c r="J107" s="69"/>
      <c r="K107" s="51"/>
      <c r="L107" s="51"/>
    </row>
    <row r="108" spans="1:12" s="38" customFormat="1" ht="24.4" customHeight="1" x14ac:dyDescent="0.25">
      <c r="A108" s="102" t="s">
        <v>256</v>
      </c>
      <c r="B108" s="109" t="s">
        <v>199</v>
      </c>
      <c r="C108" s="110" t="s">
        <v>2</v>
      </c>
      <c r="D108" s="110">
        <v>2</v>
      </c>
      <c r="E108" s="110">
        <v>1000</v>
      </c>
      <c r="F108" s="122">
        <f t="shared" si="8"/>
        <v>2000</v>
      </c>
      <c r="G108" s="199">
        <v>0</v>
      </c>
      <c r="H108" s="122">
        <f t="shared" si="12"/>
        <v>0</v>
      </c>
      <c r="I108"/>
      <c r="J108" s="69"/>
      <c r="K108" s="51"/>
      <c r="L108" s="51"/>
    </row>
    <row r="109" spans="1:12" s="38" customFormat="1" ht="24.4" customHeight="1" x14ac:dyDescent="0.25">
      <c r="A109" s="102" t="s">
        <v>257</v>
      </c>
      <c r="B109" s="109" t="s">
        <v>200</v>
      </c>
      <c r="C109" s="110" t="s">
        <v>2</v>
      </c>
      <c r="D109" s="110">
        <v>2</v>
      </c>
      <c r="E109" s="110">
        <v>600</v>
      </c>
      <c r="F109" s="122">
        <f t="shared" si="8"/>
        <v>1200</v>
      </c>
      <c r="G109" s="198">
        <v>0</v>
      </c>
      <c r="H109" s="122">
        <f t="shared" si="12"/>
        <v>0</v>
      </c>
      <c r="I109"/>
      <c r="J109" s="69"/>
      <c r="K109" s="51"/>
      <c r="L109" s="51"/>
    </row>
    <row r="110" spans="1:12" s="38" customFormat="1" ht="54.75" customHeight="1" x14ac:dyDescent="0.25">
      <c r="A110" s="102" t="s">
        <v>258</v>
      </c>
      <c r="B110" s="109" t="s">
        <v>201</v>
      </c>
      <c r="C110" s="110" t="s">
        <v>2</v>
      </c>
      <c r="D110" s="110">
        <v>2</v>
      </c>
      <c r="E110" s="110">
        <v>600</v>
      </c>
      <c r="F110" s="122">
        <f t="shared" si="8"/>
        <v>1200</v>
      </c>
      <c r="G110" s="198">
        <v>0</v>
      </c>
      <c r="H110" s="122">
        <f t="shared" si="12"/>
        <v>0</v>
      </c>
      <c r="I110"/>
      <c r="J110" s="69"/>
      <c r="K110" s="51"/>
      <c r="L110" s="51"/>
    </row>
    <row r="111" spans="1:12" s="38" customFormat="1" ht="42.75" customHeight="1" x14ac:dyDescent="0.25">
      <c r="A111" s="102" t="s">
        <v>259</v>
      </c>
      <c r="B111" s="109" t="s">
        <v>202</v>
      </c>
      <c r="C111" s="110" t="s">
        <v>2</v>
      </c>
      <c r="D111" s="110">
        <v>2</v>
      </c>
      <c r="E111" s="110">
        <v>900</v>
      </c>
      <c r="F111" s="122">
        <f t="shared" si="8"/>
        <v>1800</v>
      </c>
      <c r="G111" s="198">
        <v>0</v>
      </c>
      <c r="H111" s="122">
        <f t="shared" si="12"/>
        <v>0</v>
      </c>
      <c r="I111"/>
      <c r="J111" s="69"/>
      <c r="K111" s="51"/>
      <c r="L111" s="51"/>
    </row>
    <row r="112" spans="1:12" s="38" customFormat="1" ht="31.5" customHeight="1" x14ac:dyDescent="0.25">
      <c r="A112" s="102" t="s">
        <v>260</v>
      </c>
      <c r="B112" s="109" t="s">
        <v>203</v>
      </c>
      <c r="C112" s="110" t="s">
        <v>2</v>
      </c>
      <c r="D112" s="110">
        <v>2</v>
      </c>
      <c r="E112" s="110">
        <v>900</v>
      </c>
      <c r="F112" s="122">
        <f t="shared" si="8"/>
        <v>1800</v>
      </c>
      <c r="G112" s="198">
        <v>0</v>
      </c>
      <c r="H112" s="122">
        <f t="shared" si="12"/>
        <v>0</v>
      </c>
      <c r="I112"/>
      <c r="J112" s="69"/>
      <c r="K112" s="51"/>
      <c r="L112" s="51"/>
    </row>
    <row r="113" spans="1:12" s="38" customFormat="1" ht="31.5" customHeight="1" x14ac:dyDescent="0.25">
      <c r="A113" s="102" t="s">
        <v>261</v>
      </c>
      <c r="B113" s="109" t="s">
        <v>232</v>
      </c>
      <c r="C113" s="110" t="s">
        <v>128</v>
      </c>
      <c r="D113" s="110">
        <v>10.5</v>
      </c>
      <c r="E113" s="110">
        <v>152</v>
      </c>
      <c r="F113" s="122">
        <f t="shared" si="8"/>
        <v>1596</v>
      </c>
      <c r="G113" s="198">
        <v>0</v>
      </c>
      <c r="H113" s="122">
        <f t="shared" si="12"/>
        <v>0</v>
      </c>
      <c r="I113"/>
      <c r="J113" s="69"/>
      <c r="K113" s="51"/>
      <c r="L113" s="51"/>
    </row>
    <row r="114" spans="1:12" s="38" customFormat="1" ht="31.5" customHeight="1" x14ac:dyDescent="0.25">
      <c r="A114" s="102" t="s">
        <v>262</v>
      </c>
      <c r="B114" s="109" t="s">
        <v>204</v>
      </c>
      <c r="C114" s="110" t="s">
        <v>128</v>
      </c>
      <c r="D114" s="110">
        <v>18.5</v>
      </c>
      <c r="E114" s="110">
        <v>95</v>
      </c>
      <c r="F114" s="122">
        <f t="shared" si="8"/>
        <v>1757.5</v>
      </c>
      <c r="G114" s="198">
        <v>0</v>
      </c>
      <c r="H114" s="122">
        <f t="shared" si="12"/>
        <v>0</v>
      </c>
      <c r="I114"/>
      <c r="J114" s="69"/>
      <c r="K114" s="51"/>
      <c r="L114" s="51"/>
    </row>
    <row r="115" spans="1:12" s="38" customFormat="1" ht="31.5" customHeight="1" x14ac:dyDescent="0.25">
      <c r="A115" s="102" t="s">
        <v>263</v>
      </c>
      <c r="B115" s="109" t="s">
        <v>233</v>
      </c>
      <c r="C115" s="110" t="s">
        <v>128</v>
      </c>
      <c r="D115" s="110">
        <v>10.5</v>
      </c>
      <c r="E115" s="110">
        <v>200</v>
      </c>
      <c r="F115" s="122">
        <f t="shared" si="8"/>
        <v>2100</v>
      </c>
      <c r="G115" s="198">
        <v>0</v>
      </c>
      <c r="H115" s="122">
        <f t="shared" si="12"/>
        <v>0</v>
      </c>
      <c r="I115"/>
      <c r="J115" s="69"/>
      <c r="K115" s="51"/>
      <c r="L115" s="51"/>
    </row>
    <row r="116" spans="1:12" s="38" customFormat="1" ht="31.5" customHeight="1" x14ac:dyDescent="0.25">
      <c r="A116" s="102" t="s">
        <v>264</v>
      </c>
      <c r="B116" s="109" t="s">
        <v>205</v>
      </c>
      <c r="C116" s="110" t="s">
        <v>128</v>
      </c>
      <c r="D116" s="110">
        <v>18.5</v>
      </c>
      <c r="E116" s="110">
        <v>133</v>
      </c>
      <c r="F116" s="122">
        <f t="shared" si="8"/>
        <v>2460.5</v>
      </c>
      <c r="G116" s="198">
        <v>0</v>
      </c>
      <c r="H116" s="122">
        <f t="shared" si="12"/>
        <v>0</v>
      </c>
      <c r="I116"/>
      <c r="J116" s="69"/>
      <c r="K116" s="51"/>
      <c r="L116" s="51"/>
    </row>
    <row r="117" spans="1:12" s="38" customFormat="1" ht="40.5" customHeight="1" x14ac:dyDescent="0.25">
      <c r="A117" s="102" t="s">
        <v>265</v>
      </c>
      <c r="B117" s="109" t="s">
        <v>206</v>
      </c>
      <c r="C117" s="110" t="s">
        <v>55</v>
      </c>
      <c r="D117" s="110">
        <v>46</v>
      </c>
      <c r="E117" s="110">
        <v>76</v>
      </c>
      <c r="F117" s="122">
        <f t="shared" si="8"/>
        <v>3496</v>
      </c>
      <c r="G117" s="198">
        <v>0</v>
      </c>
      <c r="H117" s="122">
        <f t="shared" si="12"/>
        <v>0</v>
      </c>
      <c r="I117"/>
      <c r="J117" s="69"/>
      <c r="K117" s="51"/>
      <c r="L117" s="51"/>
    </row>
    <row r="118" spans="1:12" s="38" customFormat="1" ht="49.5" customHeight="1" x14ac:dyDescent="0.25">
      <c r="A118" s="102" t="s">
        <v>266</v>
      </c>
      <c r="B118" s="109" t="s">
        <v>207</v>
      </c>
      <c r="C118" s="110" t="s">
        <v>55</v>
      </c>
      <c r="D118" s="110">
        <v>80</v>
      </c>
      <c r="E118" s="110">
        <v>62</v>
      </c>
      <c r="F118" s="122">
        <f t="shared" si="8"/>
        <v>4960</v>
      </c>
      <c r="G118" s="198">
        <v>0</v>
      </c>
      <c r="H118" s="122">
        <f t="shared" si="12"/>
        <v>0</v>
      </c>
      <c r="I118"/>
      <c r="J118" s="69"/>
      <c r="K118" s="51"/>
      <c r="L118" s="51"/>
    </row>
    <row r="119" spans="1:12" s="38" customFormat="1" ht="41.25" customHeight="1" x14ac:dyDescent="0.25">
      <c r="A119" s="102" t="s">
        <v>267</v>
      </c>
      <c r="B119" s="109" t="s">
        <v>208</v>
      </c>
      <c r="C119" s="110" t="s">
        <v>214</v>
      </c>
      <c r="D119" s="110">
        <v>58</v>
      </c>
      <c r="E119" s="110">
        <v>10</v>
      </c>
      <c r="F119" s="122">
        <f t="shared" si="8"/>
        <v>580</v>
      </c>
      <c r="G119" s="198">
        <v>0</v>
      </c>
      <c r="H119" s="122">
        <f t="shared" si="12"/>
        <v>0</v>
      </c>
      <c r="I119"/>
      <c r="J119" s="69"/>
      <c r="K119" s="51"/>
      <c r="L119" s="51"/>
    </row>
    <row r="120" spans="1:12" s="38" customFormat="1" ht="41.25" customHeight="1" x14ac:dyDescent="0.25">
      <c r="A120" s="102" t="s">
        <v>268</v>
      </c>
      <c r="B120" s="109" t="s">
        <v>209</v>
      </c>
      <c r="C120" s="110" t="s">
        <v>128</v>
      </c>
      <c r="D120" s="110">
        <v>21</v>
      </c>
      <c r="E120" s="110">
        <v>190</v>
      </c>
      <c r="F120" s="122">
        <f t="shared" si="8"/>
        <v>3990</v>
      </c>
      <c r="G120" s="198">
        <v>0</v>
      </c>
      <c r="H120" s="122">
        <f t="shared" si="12"/>
        <v>0</v>
      </c>
      <c r="I120"/>
      <c r="J120" s="69"/>
      <c r="K120" s="51"/>
      <c r="L120" s="51"/>
    </row>
    <row r="121" spans="1:12" s="38" customFormat="1" ht="31.5" customHeight="1" x14ac:dyDescent="0.25">
      <c r="A121" s="102" t="s">
        <v>269</v>
      </c>
      <c r="B121" s="109" t="s">
        <v>210</v>
      </c>
      <c r="C121" s="110" t="s">
        <v>55</v>
      </c>
      <c r="D121" s="110">
        <v>147</v>
      </c>
      <c r="E121" s="110">
        <v>3</v>
      </c>
      <c r="F121" s="122">
        <f t="shared" si="8"/>
        <v>441</v>
      </c>
      <c r="G121" s="198">
        <v>0</v>
      </c>
      <c r="H121" s="122">
        <f t="shared" si="12"/>
        <v>0</v>
      </c>
      <c r="I121"/>
      <c r="J121" s="69"/>
      <c r="K121" s="51"/>
      <c r="L121" s="51"/>
    </row>
    <row r="122" spans="1:12" s="38" customFormat="1" ht="38.25" customHeight="1" x14ac:dyDescent="0.25">
      <c r="A122" s="102" t="s">
        <v>270</v>
      </c>
      <c r="B122" s="109" t="s">
        <v>211</v>
      </c>
      <c r="C122" s="110" t="s">
        <v>55</v>
      </c>
      <c r="D122" s="110">
        <v>441</v>
      </c>
      <c r="E122" s="110">
        <v>10</v>
      </c>
      <c r="F122" s="122">
        <f t="shared" si="8"/>
        <v>4410</v>
      </c>
      <c r="G122" s="198">
        <v>0</v>
      </c>
      <c r="H122" s="122">
        <f t="shared" si="12"/>
        <v>0</v>
      </c>
      <c r="I122"/>
      <c r="J122" s="69"/>
      <c r="K122" s="51"/>
      <c r="L122" s="51"/>
    </row>
    <row r="123" spans="1:12" s="38" customFormat="1" ht="67.5" customHeight="1" x14ac:dyDescent="0.25">
      <c r="A123" s="102" t="s">
        <v>215</v>
      </c>
      <c r="B123" s="109" t="s">
        <v>212</v>
      </c>
      <c r="C123" s="110" t="s">
        <v>2</v>
      </c>
      <c r="D123" s="110">
        <v>2</v>
      </c>
      <c r="E123" s="110">
        <v>55400</v>
      </c>
      <c r="F123" s="122">
        <f t="shared" si="8"/>
        <v>110800</v>
      </c>
      <c r="G123" s="199">
        <v>0</v>
      </c>
      <c r="H123" s="122">
        <f t="shared" si="12"/>
        <v>0</v>
      </c>
      <c r="I123"/>
      <c r="J123" s="69"/>
      <c r="K123" s="51"/>
      <c r="L123" s="51"/>
    </row>
    <row r="124" spans="1:12" s="38" customFormat="1" ht="33.75" customHeight="1" x14ac:dyDescent="0.25">
      <c r="A124" s="102" t="s">
        <v>216</v>
      </c>
      <c r="B124" s="109" t="s">
        <v>213</v>
      </c>
      <c r="C124" s="110" t="s">
        <v>2</v>
      </c>
      <c r="D124" s="110">
        <v>2</v>
      </c>
      <c r="E124" s="110">
        <v>245</v>
      </c>
      <c r="F124" s="122">
        <f t="shared" si="8"/>
        <v>490</v>
      </c>
      <c r="G124" s="198">
        <v>0</v>
      </c>
      <c r="H124" s="122">
        <f t="shared" si="12"/>
        <v>0</v>
      </c>
      <c r="I124"/>
      <c r="J124" s="69"/>
      <c r="K124" s="51"/>
      <c r="L124" s="51"/>
    </row>
    <row r="125" spans="1:12" s="38" customFormat="1" ht="27.75" customHeight="1" x14ac:dyDescent="0.25">
      <c r="A125" s="133" t="s">
        <v>217</v>
      </c>
      <c r="B125" s="134" t="s">
        <v>227</v>
      </c>
      <c r="C125" s="135" t="s">
        <v>155</v>
      </c>
      <c r="D125" s="135">
        <v>1</v>
      </c>
      <c r="E125" s="136">
        <f>0.2*(SUM(F98:F124)+SUM(F85:F96))</f>
        <v>160177.18000000002</v>
      </c>
      <c r="F125" s="137">
        <f t="shared" si="8"/>
        <v>160177.18000000002</v>
      </c>
      <c r="G125" s="138">
        <f>ROUND(SUM(H85:H124) * 0.1,2)</f>
        <v>0</v>
      </c>
      <c r="H125" s="141">
        <f t="shared" si="12"/>
        <v>0</v>
      </c>
      <c r="J125" s="69"/>
      <c r="K125" s="74"/>
      <c r="L125" s="51"/>
    </row>
    <row r="126" spans="1:12" s="38" customFormat="1" ht="22.15" customHeight="1" x14ac:dyDescent="0.25">
      <c r="A126" s="94" t="s">
        <v>90</v>
      </c>
      <c r="B126" s="95" t="s">
        <v>91</v>
      </c>
      <c r="C126" s="96"/>
      <c r="D126" s="125"/>
      <c r="E126" s="96"/>
      <c r="F126" s="126"/>
      <c r="G126" s="123"/>
      <c r="H126" s="123"/>
      <c r="I126"/>
      <c r="J126" s="68"/>
      <c r="K126" s="51"/>
      <c r="L126" s="51"/>
    </row>
    <row r="127" spans="1:12" s="38" customFormat="1" ht="20.45" customHeight="1" x14ac:dyDescent="0.25">
      <c r="A127" s="127" t="s">
        <v>218</v>
      </c>
      <c r="B127" s="109" t="s">
        <v>92</v>
      </c>
      <c r="C127" s="89" t="s">
        <v>55</v>
      </c>
      <c r="D127" s="128">
        <f>5000*6</f>
        <v>30000</v>
      </c>
      <c r="E127" s="129">
        <v>0.5</v>
      </c>
      <c r="F127" s="130">
        <f>ROUNDDOWN(D127*E127,2)</f>
        <v>15000</v>
      </c>
      <c r="G127" s="198">
        <v>0</v>
      </c>
      <c r="H127" s="122">
        <f t="shared" ref="H127" si="13">ROUNDDOWN(G127*D127,2)</f>
        <v>0</v>
      </c>
      <c r="I127"/>
      <c r="J127" s="69"/>
      <c r="K127" s="51"/>
      <c r="L127" s="51"/>
    </row>
    <row r="128" spans="1:12" s="38" customFormat="1" ht="30" customHeight="1" x14ac:dyDescent="0.25">
      <c r="A128" s="127" t="s">
        <v>219</v>
      </c>
      <c r="B128" s="109" t="s">
        <v>105</v>
      </c>
      <c r="C128" s="89" t="s">
        <v>55</v>
      </c>
      <c r="D128" s="128">
        <f>ROUNDUP(5000*2+5000/13*3*2+5000/26*20*2,0)</f>
        <v>20000</v>
      </c>
      <c r="E128" s="131">
        <v>10</v>
      </c>
      <c r="F128" s="130">
        <f t="shared" ref="F128:F134" si="14">ROUNDDOWN(D128*E128,2)</f>
        <v>200000</v>
      </c>
      <c r="G128" s="198">
        <v>0</v>
      </c>
      <c r="H128" s="122">
        <f t="shared" ref="H128:H134" si="15">ROUNDDOWN(G128*D128,2)</f>
        <v>0</v>
      </c>
      <c r="I128"/>
      <c r="J128" s="69"/>
      <c r="K128" s="51"/>
      <c r="L128" s="51"/>
    </row>
    <row r="129" spans="1:18" s="38" customFormat="1" ht="31.5" customHeight="1" x14ac:dyDescent="0.25">
      <c r="A129" s="127" t="s">
        <v>220</v>
      </c>
      <c r="B129" s="109" t="s">
        <v>93</v>
      </c>
      <c r="C129" s="89" t="s">
        <v>94</v>
      </c>
      <c r="D129" s="128">
        <f>8+16*3+6</f>
        <v>62</v>
      </c>
      <c r="E129" s="131">
        <v>30</v>
      </c>
      <c r="F129" s="130">
        <f t="shared" si="14"/>
        <v>1860</v>
      </c>
      <c r="G129" s="198">
        <v>0</v>
      </c>
      <c r="H129" s="122">
        <f t="shared" si="15"/>
        <v>0</v>
      </c>
      <c r="I129"/>
      <c r="J129" s="69"/>
      <c r="K129" s="51"/>
      <c r="L129" s="51"/>
    </row>
    <row r="130" spans="1:18" s="38" customFormat="1" ht="20.45" customHeight="1" x14ac:dyDescent="0.25">
      <c r="A130" s="127" t="s">
        <v>221</v>
      </c>
      <c r="B130" s="109" t="s">
        <v>95</v>
      </c>
      <c r="C130" s="89" t="s">
        <v>78</v>
      </c>
      <c r="D130" s="132">
        <f>ROUNDUP(5000/52+800/26+(250+900+190*2)/2,0)</f>
        <v>892</v>
      </c>
      <c r="E130" s="131">
        <v>35</v>
      </c>
      <c r="F130" s="130">
        <f t="shared" si="14"/>
        <v>31220</v>
      </c>
      <c r="G130" s="198">
        <v>0</v>
      </c>
      <c r="H130" s="122">
        <f t="shared" si="15"/>
        <v>0</v>
      </c>
      <c r="I130"/>
      <c r="J130" s="69"/>
      <c r="K130" s="51"/>
      <c r="L130" s="51"/>
    </row>
    <row r="131" spans="1:18" s="38" customFormat="1" ht="39.75" customHeight="1" x14ac:dyDescent="0.25">
      <c r="A131" s="127" t="s">
        <v>222</v>
      </c>
      <c r="B131" s="109" t="s">
        <v>96</v>
      </c>
      <c r="C131" s="89" t="s">
        <v>78</v>
      </c>
      <c r="D131" s="128">
        <v>40</v>
      </c>
      <c r="E131" s="131">
        <v>1200</v>
      </c>
      <c r="F131" s="130">
        <f t="shared" si="14"/>
        <v>48000</v>
      </c>
      <c r="G131" s="199">
        <v>0</v>
      </c>
      <c r="H131" s="122">
        <f t="shared" si="15"/>
        <v>0</v>
      </c>
      <c r="I131"/>
      <c r="J131" s="69"/>
      <c r="K131" s="51"/>
      <c r="L131" s="51"/>
    </row>
    <row r="132" spans="1:18" s="38" customFormat="1" ht="20.45" customHeight="1" x14ac:dyDescent="0.25">
      <c r="A132" s="127" t="s">
        <v>223</v>
      </c>
      <c r="B132" s="109" t="s">
        <v>97</v>
      </c>
      <c r="C132" s="89" t="s">
        <v>78</v>
      </c>
      <c r="D132" s="128">
        <v>20</v>
      </c>
      <c r="E132" s="131">
        <v>1300</v>
      </c>
      <c r="F132" s="130">
        <f t="shared" si="14"/>
        <v>26000</v>
      </c>
      <c r="G132" s="199">
        <v>0</v>
      </c>
      <c r="H132" s="122">
        <f t="shared" si="15"/>
        <v>0</v>
      </c>
      <c r="I132"/>
      <c r="J132" s="69"/>
      <c r="K132" s="51"/>
      <c r="L132" s="51"/>
    </row>
    <row r="133" spans="1:18" s="38" customFormat="1" ht="20.45" customHeight="1" x14ac:dyDescent="0.25">
      <c r="A133" s="127" t="s">
        <v>271</v>
      </c>
      <c r="B133" s="109" t="s">
        <v>98</v>
      </c>
      <c r="C133" s="89" t="s">
        <v>94</v>
      </c>
      <c r="D133" s="128">
        <v>20</v>
      </c>
      <c r="E133" s="131">
        <v>1800</v>
      </c>
      <c r="F133" s="130">
        <f t="shared" si="14"/>
        <v>36000</v>
      </c>
      <c r="G133" s="199">
        <v>0</v>
      </c>
      <c r="H133" s="122">
        <f t="shared" si="15"/>
        <v>0</v>
      </c>
      <c r="I133"/>
      <c r="J133" s="69"/>
      <c r="K133" s="51"/>
      <c r="L133" s="51"/>
    </row>
    <row r="134" spans="1:18" s="38" customFormat="1" ht="20.45" customHeight="1" x14ac:dyDescent="0.25">
      <c r="A134" s="127" t="s">
        <v>275</v>
      </c>
      <c r="B134" s="109" t="s">
        <v>99</v>
      </c>
      <c r="C134" s="89" t="s">
        <v>78</v>
      </c>
      <c r="D134" s="128">
        <f>4*7*2</f>
        <v>56</v>
      </c>
      <c r="E134" s="131">
        <v>300</v>
      </c>
      <c r="F134" s="130">
        <f t="shared" si="14"/>
        <v>16800</v>
      </c>
      <c r="G134" s="198">
        <v>0</v>
      </c>
      <c r="H134" s="122">
        <f t="shared" si="15"/>
        <v>0</v>
      </c>
      <c r="I134"/>
      <c r="J134" s="69"/>
      <c r="K134" s="51"/>
      <c r="L134" s="51"/>
    </row>
    <row r="135" spans="1:18" s="10" customFormat="1" ht="23.45" customHeight="1" x14ac:dyDescent="0.25">
      <c r="A135" s="82" t="s">
        <v>100</v>
      </c>
      <c r="B135" s="83" t="s">
        <v>101</v>
      </c>
      <c r="C135" s="84"/>
      <c r="D135" s="85"/>
      <c r="E135" s="84"/>
      <c r="F135" s="86">
        <f>SUM(F9:F134)</f>
        <v>42011686.579999998</v>
      </c>
      <c r="G135" s="87"/>
      <c r="H135" s="86">
        <f>SUM(H9:H134)</f>
        <v>0</v>
      </c>
      <c r="I135"/>
      <c r="J135" s="68"/>
      <c r="K135" s="51"/>
      <c r="L135" s="51"/>
      <c r="M135" s="49"/>
      <c r="N135" s="49"/>
      <c r="O135" s="49"/>
      <c r="P135" s="49"/>
      <c r="Q135" s="49"/>
      <c r="R135" s="49"/>
    </row>
    <row r="136" spans="1:18" s="10" customFormat="1" ht="23.45" customHeight="1" x14ac:dyDescent="0.25">
      <c r="A136" s="82" t="s">
        <v>100</v>
      </c>
      <c r="B136" s="83" t="s">
        <v>102</v>
      </c>
      <c r="C136" s="84"/>
      <c r="D136" s="85"/>
      <c r="E136" s="84"/>
      <c r="F136" s="86">
        <f>ROUNDDOWN(0.2*F135,2)</f>
        <v>8402337.3100000005</v>
      </c>
      <c r="G136" s="87"/>
      <c r="H136" s="86">
        <f>ROUNDDOWN(0.2*H135,2)</f>
        <v>0</v>
      </c>
      <c r="I136"/>
      <c r="J136" s="68"/>
      <c r="K136" s="51"/>
      <c r="L136" s="51"/>
      <c r="M136" s="49"/>
      <c r="N136" s="49"/>
      <c r="O136" s="49"/>
      <c r="P136" s="49"/>
      <c r="Q136" s="49"/>
      <c r="R136" s="49"/>
    </row>
    <row r="137" spans="1:18" s="10" customFormat="1" ht="23.45" customHeight="1" x14ac:dyDescent="0.25">
      <c r="A137" s="82" t="s">
        <v>100</v>
      </c>
      <c r="B137" s="83" t="s">
        <v>103</v>
      </c>
      <c r="C137" s="84"/>
      <c r="D137" s="85"/>
      <c r="E137" s="84"/>
      <c r="F137" s="86">
        <f>ROUNDDOWN(F135+F136,2)</f>
        <v>50414023.890000001</v>
      </c>
      <c r="G137" s="87"/>
      <c r="H137" s="86">
        <f>ROUNDDOWN(H135+H136,2)</f>
        <v>0</v>
      </c>
      <c r="I137"/>
      <c r="J137" s="68"/>
      <c r="K137" s="51"/>
      <c r="L137" s="51"/>
      <c r="M137" s="49"/>
      <c r="N137" s="49"/>
      <c r="O137" s="49"/>
      <c r="P137" s="49"/>
      <c r="Q137" s="49"/>
      <c r="R137" s="49"/>
    </row>
    <row r="138" spans="1:18" s="164" customFormat="1" ht="23.45" customHeight="1" x14ac:dyDescent="0.25">
      <c r="A138" s="165"/>
      <c r="B138" s="166"/>
      <c r="C138" s="167"/>
      <c r="D138" s="168"/>
      <c r="E138" s="167"/>
      <c r="F138" s="169"/>
      <c r="G138" s="170"/>
      <c r="H138" s="169"/>
      <c r="I138"/>
      <c r="J138" s="68"/>
      <c r="K138" s="51"/>
      <c r="L138" s="51"/>
      <c r="M138" s="49"/>
      <c r="N138" s="49"/>
      <c r="O138" s="49"/>
      <c r="P138" s="49"/>
      <c r="Q138" s="49"/>
      <c r="R138" s="49"/>
    </row>
    <row r="139" spans="1:18" customFormat="1" ht="87" customHeight="1" x14ac:dyDescent="0.35">
      <c r="A139" s="205" t="s">
        <v>284</v>
      </c>
      <c r="B139" s="205"/>
      <c r="C139" s="205"/>
      <c r="D139" s="205"/>
      <c r="E139" s="205"/>
      <c r="F139" s="205"/>
    </row>
    <row r="140" spans="1:18" customFormat="1" ht="15" customHeight="1" x14ac:dyDescent="0.35">
      <c r="A140" s="158" t="s">
        <v>276</v>
      </c>
      <c r="B140" s="158"/>
      <c r="C140" s="158"/>
      <c r="D140" s="159"/>
      <c r="E140" s="160"/>
      <c r="F140" s="158"/>
    </row>
    <row r="141" spans="1:18" customFormat="1" ht="15" customHeight="1" x14ac:dyDescent="0.35">
      <c r="A141" s="158" t="s">
        <v>277</v>
      </c>
      <c r="B141" s="158"/>
      <c r="C141" s="158"/>
      <c r="D141" s="159"/>
      <c r="E141" s="160"/>
      <c r="F141" s="158"/>
    </row>
    <row r="142" spans="1:18" customFormat="1" ht="15" customHeight="1" x14ac:dyDescent="0.35">
      <c r="A142" s="161"/>
      <c r="B142" s="161"/>
      <c r="C142" s="161"/>
      <c r="D142" s="162"/>
      <c r="E142" s="163"/>
      <c r="F142" s="161"/>
    </row>
  </sheetData>
  <sheetProtection sheet="1" objects="1" scenarios="1"/>
  <mergeCells count="10">
    <mergeCell ref="A2:H2"/>
    <mergeCell ref="A4:H4"/>
    <mergeCell ref="A139:F139"/>
    <mergeCell ref="G6:H6"/>
    <mergeCell ref="E6:F6"/>
    <mergeCell ref="A53:F53"/>
    <mergeCell ref="A56:F56"/>
    <mergeCell ref="A64:F64"/>
    <mergeCell ref="A84:F84"/>
    <mergeCell ref="A97:F97"/>
  </mergeCells>
  <phoneticPr fontId="17" type="noConversion"/>
  <printOptions horizontalCentered="1"/>
  <pageMargins left="0.19685039370078741" right="0.19685039370078741" top="0" bottom="0" header="0.31496062992125984" footer="0.31496062992125984"/>
  <pageSetup paperSize="9" scale="59" fitToHeight="0" orientation="portrait" r:id="rId1"/>
  <rowBreaks count="1" manualBreakCount="1">
    <brk id="89" max="7" man="1"/>
  </rowBreaks>
  <colBreaks count="1" manualBreakCount="1">
    <brk id="8" max="136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Estim v2 (2)</vt:lpstr>
      <vt:lpstr>BPDE</vt:lpstr>
      <vt:lpstr>BPDE!Zone_d_impression</vt:lpstr>
      <vt:lpstr>'Estim v2 (2)'!Zone_d_impression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2026-10-13T14:57:03Z</dcterms:modified>
</cp:coreProperties>
</file>