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05" yWindow="-105" windowWidth="23250" windowHeight="12570" firstSheet="9" activeTab="9"/>
  </bookViews>
  <sheets>
    <sheet name="FOSSE BETONNE" sheetId="6" state="hidden" r:id="rId1"/>
    <sheet name="TERRASSEMENT AXE1" sheetId="21" state="hidden" r:id="rId2"/>
    <sheet name="TERRASSEMENT AXE2" sheetId="23" state="hidden" r:id="rId3"/>
    <sheet name="TERRASSEMENT AXE3 " sheetId="25" state="hidden" r:id="rId4"/>
    <sheet name="TERRASSEMENT AXE4" sheetId="24" state="hidden" r:id="rId5"/>
    <sheet name="CHAUSSEE AXE1" sheetId="20" state="hidden" r:id="rId6"/>
    <sheet name="CHAUSSEE AXE2" sheetId="22" state="hidden" r:id="rId7"/>
    <sheet name="CHAUSSEE AXE3" sheetId="26" state="hidden" r:id="rId8"/>
    <sheet name="CHAUSSEE AXE4" sheetId="27" state="hidden" r:id="rId9"/>
    <sheet name="BPDE" sheetId="5" r:id="rId10"/>
  </sheets>
  <definedNames>
    <definedName name="_xlnm.Print_Area" localSheetId="9">BPDE!$A$1:$F$34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5" l="1"/>
  <c r="D13" i="5"/>
  <c r="D22" i="5" l="1"/>
  <c r="G24" i="21" l="1"/>
  <c r="E24" i="21"/>
  <c r="F23" i="27"/>
  <c r="F23" i="26"/>
  <c r="F35" i="22"/>
  <c r="G13" i="24"/>
  <c r="E13" i="24"/>
  <c r="G12" i="25"/>
  <c r="E12" i="25"/>
  <c r="G24" i="23"/>
  <c r="E24" i="23"/>
  <c r="F17" i="27"/>
  <c r="F17" i="26"/>
  <c r="F29" i="22"/>
  <c r="F29" i="20"/>
  <c r="F28" i="20"/>
  <c r="F30" i="20"/>
  <c r="J23" i="20"/>
  <c r="F18" i="27"/>
  <c r="F18" i="26"/>
  <c r="F30" i="22"/>
  <c r="F31" i="20"/>
  <c r="D22" i="20"/>
  <c r="L8" i="27" l="1"/>
  <c r="L11" i="27"/>
  <c r="K6" i="27"/>
  <c r="L6" i="27" s="1"/>
  <c r="K7" i="27"/>
  <c r="L7" i="27" s="1"/>
  <c r="K8" i="27"/>
  <c r="K9" i="27"/>
  <c r="L9" i="27" s="1"/>
  <c r="K10" i="27"/>
  <c r="K11" i="27"/>
  <c r="D10" i="27"/>
  <c r="H10" i="27" s="1"/>
  <c r="J8" i="27"/>
  <c r="J9" i="27"/>
  <c r="J10" i="27"/>
  <c r="J11" i="27"/>
  <c r="J5" i="27"/>
  <c r="H11" i="27"/>
  <c r="F7" i="27"/>
  <c r="F8" i="27"/>
  <c r="F9" i="27"/>
  <c r="F10" i="27"/>
  <c r="D11" i="27"/>
  <c r="F11" i="27" s="1"/>
  <c r="D9" i="27"/>
  <c r="H9" i="27" s="1"/>
  <c r="F20" i="27"/>
  <c r="F21" i="27" s="1"/>
  <c r="F22" i="27" s="1"/>
  <c r="D8" i="27"/>
  <c r="H8" i="27" s="1"/>
  <c r="D7" i="27"/>
  <c r="H7" i="27" s="1"/>
  <c r="D6" i="27"/>
  <c r="H6" i="27" s="1"/>
  <c r="K5" i="27"/>
  <c r="L5" i="27" s="1"/>
  <c r="D5" i="27"/>
  <c r="F5" i="27" s="1"/>
  <c r="F20" i="26"/>
  <c r="F21" i="26" s="1"/>
  <c r="F22" i="26" s="1"/>
  <c r="L7" i="26"/>
  <c r="L12" i="26" s="1"/>
  <c r="L8" i="26"/>
  <c r="L9" i="26"/>
  <c r="L10" i="26"/>
  <c r="L11" i="26"/>
  <c r="L6" i="26"/>
  <c r="J7" i="26"/>
  <c r="J8" i="26"/>
  <c r="J9" i="26"/>
  <c r="J10" i="26"/>
  <c r="J11" i="26"/>
  <c r="J6" i="26"/>
  <c r="K11" i="26"/>
  <c r="D11" i="26"/>
  <c r="K10" i="26"/>
  <c r="D10" i="26"/>
  <c r="K9" i="26"/>
  <c r="D9" i="26"/>
  <c r="K8" i="26"/>
  <c r="D8" i="26"/>
  <c r="K7" i="26"/>
  <c r="D7" i="26"/>
  <c r="K6" i="26"/>
  <c r="D6" i="26"/>
  <c r="H12" i="26"/>
  <c r="F12" i="26"/>
  <c r="F36" i="22"/>
  <c r="F32" i="22"/>
  <c r="F33" i="22" s="1"/>
  <c r="F31" i="22"/>
  <c r="L24" i="22"/>
  <c r="J24" i="22"/>
  <c r="H24" i="22"/>
  <c r="F24" i="22"/>
  <c r="K23" i="22"/>
  <c r="L23" i="22" s="1"/>
  <c r="D23" i="22"/>
  <c r="K22" i="22"/>
  <c r="D22" i="22"/>
  <c r="L22" i="22" s="1"/>
  <c r="K21" i="22"/>
  <c r="L21" i="22" s="1"/>
  <c r="D21" i="22"/>
  <c r="K20" i="22"/>
  <c r="D20" i="22"/>
  <c r="L20" i="22" s="1"/>
  <c r="K19" i="22"/>
  <c r="D19" i="22"/>
  <c r="L19" i="22" s="1"/>
  <c r="K18" i="22"/>
  <c r="D18" i="22"/>
  <c r="L18" i="22" s="1"/>
  <c r="K17" i="22"/>
  <c r="L17" i="22" s="1"/>
  <c r="D17" i="22"/>
  <c r="K16" i="22"/>
  <c r="D16" i="22"/>
  <c r="L16" i="22" s="1"/>
  <c r="K15" i="22"/>
  <c r="D15" i="22"/>
  <c r="K14" i="22"/>
  <c r="D14" i="22"/>
  <c r="L14" i="22" s="1"/>
  <c r="K13" i="22"/>
  <c r="D13" i="22"/>
  <c r="K12" i="22"/>
  <c r="D12" i="22"/>
  <c r="L12" i="22" s="1"/>
  <c r="K11" i="22"/>
  <c r="D11" i="22"/>
  <c r="K10" i="22"/>
  <c r="D10" i="22"/>
  <c r="L10" i="22" s="1"/>
  <c r="K9" i="22"/>
  <c r="D9" i="22"/>
  <c r="K8" i="22"/>
  <c r="D8" i="22"/>
  <c r="L8" i="22" s="1"/>
  <c r="K7" i="22"/>
  <c r="D7" i="22"/>
  <c r="L7" i="22" s="1"/>
  <c r="K6" i="22"/>
  <c r="D6" i="22"/>
  <c r="L6" i="22" s="1"/>
  <c r="D10" i="20"/>
  <c r="F10" i="20" s="1"/>
  <c r="D11" i="20"/>
  <c r="F11" i="20" s="1"/>
  <c r="D12" i="20"/>
  <c r="F12" i="20" s="1"/>
  <c r="D13" i="20"/>
  <c r="J13" i="20" s="1"/>
  <c r="D14" i="20"/>
  <c r="J14" i="20" s="1"/>
  <c r="D15" i="20"/>
  <c r="J15" i="20" s="1"/>
  <c r="D16" i="20"/>
  <c r="J16" i="20" s="1"/>
  <c r="D17" i="20"/>
  <c r="H17" i="20" s="1"/>
  <c r="D18" i="20"/>
  <c r="F18" i="20" s="1"/>
  <c r="D19" i="20"/>
  <c r="F19" i="20" s="1"/>
  <c r="D20" i="20"/>
  <c r="F20" i="20" s="1"/>
  <c r="D21" i="20"/>
  <c r="H21" i="20" s="1"/>
  <c r="J22" i="20"/>
  <c r="D5" i="20"/>
  <c r="J5" i="20" s="1"/>
  <c r="F34" i="22" l="1"/>
  <c r="K5" i="20"/>
  <c r="F21" i="20"/>
  <c r="H12" i="20"/>
  <c r="H16" i="20"/>
  <c r="J21" i="20"/>
  <c r="H15" i="20"/>
  <c r="J19" i="20"/>
  <c r="F16" i="20"/>
  <c r="F17" i="20"/>
  <c r="F13" i="20"/>
  <c r="H5" i="20"/>
  <c r="J12" i="20"/>
  <c r="H20" i="20"/>
  <c r="J11" i="20"/>
  <c r="F5" i="20"/>
  <c r="F15" i="20"/>
  <c r="H22" i="20"/>
  <c r="H14" i="20"/>
  <c r="J18" i="20"/>
  <c r="J10" i="20"/>
  <c r="J20" i="20"/>
  <c r="F22" i="20"/>
  <c r="F14" i="20"/>
  <c r="H13" i="20"/>
  <c r="J17" i="20"/>
  <c r="H10" i="20"/>
  <c r="H19" i="20"/>
  <c r="H11" i="20"/>
  <c r="H18" i="20"/>
  <c r="L12" i="27"/>
  <c r="F6" i="27"/>
  <c r="F12" i="27" s="1"/>
  <c r="L10" i="27"/>
  <c r="H5" i="27"/>
  <c r="J7" i="27"/>
  <c r="J6" i="27"/>
  <c r="H12" i="27"/>
  <c r="F19" i="27"/>
  <c r="J12" i="27"/>
  <c r="J12" i="26"/>
  <c r="F24" i="26"/>
  <c r="F19" i="26"/>
  <c r="L13" i="22"/>
  <c r="L15" i="22"/>
  <c r="L9" i="22"/>
  <c r="L11" i="22"/>
  <c r="F24" i="27" l="1"/>
  <c r="C17" i="5" l="1"/>
  <c r="G33" i="20"/>
  <c r="D9" i="20"/>
  <c r="D8" i="20"/>
  <c r="D7" i="20"/>
  <c r="D6" i="20"/>
  <c r="H8" i="20" l="1"/>
  <c r="J8" i="20"/>
  <c r="F8" i="20"/>
  <c r="F32" i="20"/>
  <c r="F34" i="20"/>
  <c r="J6" i="20"/>
  <c r="F6" i="20"/>
  <c r="F23" i="20" s="1"/>
  <c r="H6" i="20"/>
  <c r="H7" i="20"/>
  <c r="J7" i="20"/>
  <c r="F7" i="20"/>
  <c r="H9" i="20"/>
  <c r="J9" i="20"/>
  <c r="F9" i="20"/>
  <c r="H23" i="20" l="1"/>
  <c r="F33" i="20"/>
  <c r="C20" i="5" l="1"/>
  <c r="D5" i="6" l="1"/>
  <c r="D6" i="6" l="1"/>
  <c r="D4" i="6"/>
  <c r="D7" i="6" l="1"/>
  <c r="F32" i="5" l="1"/>
  <c r="F33" i="5" s="1"/>
  <c r="F34" i="5" s="1"/>
</calcChain>
</file>

<file path=xl/sharedStrings.xml><?xml version="1.0" encoding="utf-8"?>
<sst xmlns="http://schemas.openxmlformats.org/spreadsheetml/2006/main" count="283" uniqueCount="90">
  <si>
    <t>N° Prix</t>
  </si>
  <si>
    <t>Désignation</t>
  </si>
  <si>
    <t>U</t>
  </si>
  <si>
    <t>Quantité</t>
  </si>
  <si>
    <t>Prix unitaire</t>
  </si>
  <si>
    <t>Prix total</t>
  </si>
  <si>
    <t>GNF1</t>
  </si>
  <si>
    <t>T</t>
  </si>
  <si>
    <t>ml</t>
  </si>
  <si>
    <t>Detail des Fossés Bétonnés</t>
  </si>
  <si>
    <t>PK Début</t>
  </si>
  <si>
    <t>PK Fin</t>
  </si>
  <si>
    <t>Côté</t>
  </si>
  <si>
    <t>Longueur</t>
  </si>
  <si>
    <t xml:space="preserve">Gauche </t>
  </si>
  <si>
    <t>Longureur Total (en ML)</t>
  </si>
  <si>
    <t>G-D</t>
  </si>
  <si>
    <t>EB</t>
  </si>
  <si>
    <t>u</t>
  </si>
  <si>
    <t>TOTAL HT</t>
  </si>
  <si>
    <t>TVA (20%)</t>
  </si>
  <si>
    <t>TOTAL TTC</t>
  </si>
  <si>
    <t>TERRASSEMENT</t>
  </si>
  <si>
    <t>AXE N°1</t>
  </si>
  <si>
    <t>N°</t>
  </si>
  <si>
    <t>ABSCISSE</t>
  </si>
  <si>
    <t>DEBLAI</t>
  </si>
  <si>
    <t>REMBLAI</t>
  </si>
  <si>
    <t>PROF</t>
  </si>
  <si>
    <t>CURVILIGN</t>
  </si>
  <si>
    <t>SECTION</t>
  </si>
  <si>
    <t>VOLUME</t>
  </si>
  <si>
    <t>CHAUSSEE</t>
  </si>
  <si>
    <t>TABLEAU RECAPETULATIF</t>
  </si>
  <si>
    <t>VOLUMES</t>
  </si>
  <si>
    <t>UNITE</t>
  </si>
  <si>
    <r>
      <t>(m</t>
    </r>
    <r>
      <rPr>
        <b/>
        <vertAlign val="superscript"/>
        <sz val="12"/>
        <rFont val="Courier New"/>
        <family val="3"/>
      </rPr>
      <t>3</t>
    </r>
    <r>
      <rPr>
        <b/>
        <sz val="12"/>
        <rFont val="Courier New"/>
        <family val="3"/>
      </rPr>
      <t>)</t>
    </r>
  </si>
  <si>
    <t>QUANTITE IMPREGNATION</t>
  </si>
  <si>
    <r>
      <t>(m</t>
    </r>
    <r>
      <rPr>
        <b/>
        <vertAlign val="superscript"/>
        <sz val="12"/>
        <rFont val="Courier New"/>
        <family val="3"/>
      </rPr>
      <t>2</t>
    </r>
    <r>
      <rPr>
        <b/>
        <sz val="12"/>
        <rFont val="Courier New"/>
        <family val="3"/>
      </rPr>
      <t>)</t>
    </r>
  </si>
  <si>
    <t>AXE N°2</t>
  </si>
  <si>
    <t>AXE N°3</t>
  </si>
  <si>
    <t>GNA</t>
  </si>
  <si>
    <t>LIANT POUR IMRAGNATION</t>
  </si>
  <si>
    <t>Liant bitume pur pour EB</t>
  </si>
  <si>
    <t>PAVE AUTOBLOQUANT 6cm</t>
  </si>
  <si>
    <t>MS1</t>
  </si>
  <si>
    <t>QUANTITE TOTAL DE   MS</t>
  </si>
  <si>
    <t>(m2)</t>
  </si>
  <si>
    <t>(T)</t>
  </si>
  <si>
    <t>MISE EN ŒUVRE COUCHE D'IMPREGNATION</t>
  </si>
  <si>
    <t>LIANT POUR REVETEMENT SUPERFICIEL BICOUCHE</t>
  </si>
  <si>
    <t>MISE EN OUVRE DU REVETEMENT EN BICOUCHE</t>
  </si>
  <si>
    <t>GNF1 SOUS PAVE</t>
  </si>
  <si>
    <t>AXE N°4</t>
  </si>
  <si>
    <t xml:space="preserve">ROYAUME DU MAROC
MINISTERE DE L’INTERIEUR
PROVINCE DE CHICHAOUA
CONSEIL PROVINCIAL CHICHAOUA
</t>
  </si>
  <si>
    <r>
      <t xml:space="preserve">QUANTITE TOTAL DE   </t>
    </r>
    <r>
      <rPr>
        <b/>
        <sz val="12"/>
        <rFont val="Courier New"/>
        <family val="3"/>
      </rPr>
      <t>GNF2</t>
    </r>
  </si>
  <si>
    <r>
      <t xml:space="preserve">QUANTITE TOTAL DE   </t>
    </r>
    <r>
      <rPr>
        <b/>
        <sz val="12"/>
        <rFont val="Courier New"/>
        <family val="3"/>
      </rPr>
      <t>GNB</t>
    </r>
  </si>
  <si>
    <t>TRAVAUX D’AMENAGEMENT DE LA TRAVERSEE RELIANT LA R.P 2040  AU COMPLEXE SOCIO-ÉDUCATIF DE LA COMMUNE DE TIMEZGADIOUINE</t>
  </si>
  <si>
    <t>Terrassements en déblais</t>
  </si>
  <si>
    <t>Terrassements en remblais</t>
  </si>
  <si>
    <t>Couche en matériau sélectionné type MS1</t>
  </si>
  <si>
    <t>Couche de fondation en GNF2</t>
  </si>
  <si>
    <t>Couche de base en GNB</t>
  </si>
  <si>
    <t>Mise en œuvre de la couche d’imprégnation</t>
  </si>
  <si>
    <t>Émulsion de bitume pour couche d’imprégnation</t>
  </si>
  <si>
    <t>Revêtement superficiel bicouche</t>
  </si>
  <si>
    <t>Liant hydrocarboné pour revêtement superficiel bicouche</t>
  </si>
  <si>
    <t>Pavés autobloquants en béton de 6 cm</t>
  </si>
  <si>
    <t>Bordure de trottoir type T3</t>
  </si>
  <si>
    <t>Bordure type P1</t>
  </si>
  <si>
    <t>Plantation de ficus benjamina sur tige, forme boule</t>
  </si>
  <si>
    <t>Tranchée sous trottoir de section 0,40 x 0,80 m</t>
  </si>
  <si>
    <t>Tranchée sous chaussée de section 0,40 x 1,00 m</t>
  </si>
  <si>
    <t>Tube annelé double paroi rigide Ø110 mm</t>
  </si>
  <si>
    <t>Tube annelé double paroi flexible Ø75 mm</t>
  </si>
  <si>
    <t>Tube annelé double paroi flexible Ø110 mm</t>
  </si>
  <si>
    <t>Massif en béton pour candélabre</t>
  </si>
  <si>
    <t>Regard de tirage 0,60 x 0,60 x 1,00 m</t>
  </si>
  <si>
    <t xml:space="preserve">Installation de chantier       </t>
  </si>
  <si>
    <t>Piquetage</t>
  </si>
  <si>
    <t xml:space="preserve">B - TERRASSEMENTS, CORPS DE CHAUSSÉE, AMÉNAGEMENTS </t>
  </si>
  <si>
    <t>A - INSTALLATION DE CHANTIER</t>
  </si>
  <si>
    <t>F</t>
  </si>
  <si>
    <t>C – ÉCLAIRAGE PUBLIC</t>
  </si>
  <si>
    <r>
      <t>m</t>
    </r>
    <r>
      <rPr>
        <b/>
        <vertAlign val="superscript"/>
        <sz val="14"/>
        <rFont val="Times New Roman"/>
        <family val="1"/>
      </rPr>
      <t>3</t>
    </r>
  </si>
  <si>
    <r>
      <t>m</t>
    </r>
    <r>
      <rPr>
        <b/>
        <vertAlign val="superscript"/>
        <sz val="14"/>
        <rFont val="Times New Roman"/>
        <family val="1"/>
      </rPr>
      <t>3</t>
    </r>
    <r>
      <rPr>
        <sz val="11"/>
        <color theme="1"/>
        <rFont val="Calibri"/>
        <family val="2"/>
        <scheme val="minor"/>
      </rPr>
      <t/>
    </r>
  </si>
  <si>
    <r>
      <t>m</t>
    </r>
    <r>
      <rPr>
        <b/>
        <vertAlign val="superscript"/>
        <sz val="14"/>
        <rFont val="Times New Roman"/>
        <family val="1"/>
      </rPr>
      <t>2</t>
    </r>
  </si>
  <si>
    <t>Couche de fondation en GNF3</t>
  </si>
  <si>
    <t>Fourniture et mise en œuvre d’une couche d’enrobé bitumineux à chaud y compris liant</t>
  </si>
  <si>
    <t>B,P,D,E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</si>
</sst>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\+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indexed="8"/>
      <name val="Calibri"/>
      <family val="2"/>
    </font>
    <font>
      <sz val="12"/>
      <name val="Courier New"/>
      <family val="3"/>
    </font>
    <font>
      <b/>
      <sz val="12"/>
      <name val="Courier New"/>
      <family val="3"/>
    </font>
    <font>
      <b/>
      <sz val="14"/>
      <name val="Courier New"/>
      <family val="3"/>
    </font>
    <font>
      <b/>
      <vertAlign val="superscript"/>
      <sz val="12"/>
      <name val="Courier New"/>
      <family val="3"/>
    </font>
    <font>
      <b/>
      <sz val="14"/>
      <name val="Arial"/>
      <family val="2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  <font>
      <b/>
      <vertAlign val="superscript"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8" fillId="0" borderId="0" applyFont="0" applyFill="0" applyBorder="0" applyAlignment="0" applyProtection="0"/>
  </cellStyleXfs>
  <cellXfs count="99">
    <xf numFmtId="0" fontId="0" fillId="0" borderId="0" xfId="0"/>
    <xf numFmtId="0" fontId="16" fillId="0" borderId="22" xfId="45" applyFont="1" applyBorder="1" applyAlignment="1">
      <alignment horizontal="center" vertical="center"/>
    </xf>
    <xf numFmtId="0" fontId="16" fillId="0" borderId="23" xfId="45" applyFont="1" applyBorder="1" applyAlignment="1">
      <alignment horizontal="center" vertical="center"/>
    </xf>
    <xf numFmtId="0" fontId="16" fillId="0" borderId="24" xfId="45" applyFont="1" applyBorder="1" applyAlignment="1">
      <alignment horizontal="center" vertical="center"/>
    </xf>
    <xf numFmtId="164" fontId="20" fillId="0" borderId="11" xfId="46" applyNumberFormat="1" applyFont="1" applyBorder="1" applyAlignment="1">
      <alignment horizontal="center" vertical="center"/>
    </xf>
    <xf numFmtId="164" fontId="20" fillId="0" borderId="10" xfId="46" applyNumberFormat="1" applyFont="1" applyBorder="1" applyAlignment="1">
      <alignment horizontal="center" vertical="center"/>
    </xf>
    <xf numFmtId="0" fontId="1" fillId="0" borderId="10" xfId="45" applyBorder="1" applyAlignment="1">
      <alignment horizontal="center" vertical="center"/>
    </xf>
    <xf numFmtId="4" fontId="1" fillId="0" borderId="12" xfId="45" applyNumberFormat="1" applyBorder="1" applyAlignment="1">
      <alignment horizontal="center" vertical="center"/>
    </xf>
    <xf numFmtId="4" fontId="16" fillId="0" borderId="18" xfId="45" applyNumberFormat="1" applyFont="1" applyBorder="1" applyAlignment="1">
      <alignment horizontal="center" vertical="center"/>
    </xf>
    <xf numFmtId="0" fontId="0" fillId="0" borderId="10" xfId="45" applyFont="1" applyBorder="1" applyAlignment="1">
      <alignment horizontal="center" vertical="center"/>
    </xf>
    <xf numFmtId="0" fontId="16" fillId="0" borderId="0" xfId="0" applyFont="1"/>
    <xf numFmtId="0" fontId="24" fillId="0" borderId="0" xfId="46" applyFont="1" applyAlignment="1">
      <alignment horizontal="center"/>
    </xf>
    <xf numFmtId="0" fontId="25" fillId="0" borderId="0" xfId="46" applyFont="1"/>
    <xf numFmtId="0" fontId="24" fillId="0" borderId="0" xfId="46" applyFont="1"/>
    <xf numFmtId="0" fontId="25" fillId="35" borderId="17" xfId="46" applyFont="1" applyFill="1" applyBorder="1"/>
    <xf numFmtId="0" fontId="25" fillId="35" borderId="26" xfId="46" applyFont="1" applyFill="1" applyBorder="1" applyAlignment="1">
      <alignment horizontal="center"/>
    </xf>
    <xf numFmtId="4" fontId="26" fillId="0" borderId="13" xfId="46" applyNumberFormat="1" applyFont="1" applyBorder="1" applyAlignment="1">
      <alignment vertical="center"/>
    </xf>
    <xf numFmtId="0" fontId="25" fillId="0" borderId="10" xfId="46" applyFont="1" applyBorder="1" applyAlignment="1">
      <alignment horizontal="center" vertical="center"/>
    </xf>
    <xf numFmtId="4" fontId="26" fillId="0" borderId="17" xfId="46" applyNumberFormat="1" applyFont="1" applyBorder="1" applyAlignment="1">
      <alignment vertical="center"/>
    </xf>
    <xf numFmtId="0" fontId="21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3" borderId="0" xfId="0" applyFill="1"/>
    <xf numFmtId="4" fontId="26" fillId="0" borderId="29" xfId="46" applyNumberFormat="1" applyFont="1" applyBorder="1" applyAlignment="1">
      <alignment vertical="center"/>
    </xf>
    <xf numFmtId="2" fontId="0" fillId="0" borderId="10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0" xfId="0" applyNumberFormat="1"/>
    <xf numFmtId="4" fontId="26" fillId="0" borderId="23" xfId="46" applyNumberFormat="1" applyFont="1" applyBorder="1" applyAlignment="1">
      <alignment vertical="center"/>
    </xf>
    <xf numFmtId="0" fontId="25" fillId="0" borderId="24" xfId="46" applyFont="1" applyBorder="1" applyAlignment="1">
      <alignment horizontal="center" vertical="center"/>
    </xf>
    <xf numFmtId="4" fontId="26" fillId="0" borderId="10" xfId="46" applyNumberFormat="1" applyFont="1" applyBorder="1" applyAlignment="1">
      <alignment vertical="center"/>
    </xf>
    <xf numFmtId="0" fontId="25" fillId="0" borderId="12" xfId="46" applyFont="1" applyBorder="1" applyAlignment="1">
      <alignment horizontal="center" vertical="center"/>
    </xf>
    <xf numFmtId="0" fontId="25" fillId="0" borderId="18" xfId="46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2" fontId="0" fillId="0" borderId="26" xfId="0" applyNumberFormat="1" applyBorder="1"/>
    <xf numFmtId="2" fontId="0" fillId="33" borderId="18" xfId="0" applyNumberFormat="1" applyFill="1" applyBorder="1"/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1" fillId="0" borderId="39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0" fillId="0" borderId="41" xfId="0" applyBorder="1"/>
    <xf numFmtId="0" fontId="0" fillId="0" borderId="27" xfId="0" applyBorder="1"/>
    <xf numFmtId="0" fontId="0" fillId="33" borderId="27" xfId="0" applyFill="1" applyBorder="1"/>
    <xf numFmtId="0" fontId="0" fillId="33" borderId="42" xfId="0" applyFill="1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2" fontId="0" fillId="0" borderId="27" xfId="0" applyNumberFormat="1" applyBorder="1"/>
    <xf numFmtId="2" fontId="0" fillId="33" borderId="27" xfId="0" applyNumberFormat="1" applyFill="1" applyBorder="1"/>
    <xf numFmtId="2" fontId="0" fillId="33" borderId="42" xfId="0" applyNumberFormat="1" applyFill="1" applyBorder="1"/>
    <xf numFmtId="3" fontId="29" fillId="0" borderId="10" xfId="0" applyNumberFormat="1" applyFont="1" applyFill="1" applyBorder="1" applyAlignment="1">
      <alignment horizontal="center" vertical="center" wrapText="1"/>
    </xf>
    <xf numFmtId="3" fontId="29" fillId="0" borderId="10" xfId="0" applyNumberFormat="1" applyFont="1" applyFill="1" applyBorder="1" applyAlignment="1">
      <alignment horizontal="left" vertical="center" wrapText="1"/>
    </xf>
    <xf numFmtId="3" fontId="31" fillId="0" borderId="10" xfId="0" applyNumberFormat="1" applyFont="1" applyFill="1" applyBorder="1" applyAlignment="1">
      <alignment horizontal="justify" vertical="center" wrapText="1"/>
    </xf>
    <xf numFmtId="2" fontId="31" fillId="0" borderId="10" xfId="0" applyNumberFormat="1" applyFont="1" applyFill="1" applyBorder="1" applyAlignment="1">
      <alignment horizontal="center" vertical="center" wrapText="1"/>
    </xf>
    <xf numFmtId="4" fontId="29" fillId="0" borderId="10" xfId="0" applyNumberFormat="1" applyFont="1" applyFill="1" applyBorder="1" applyAlignment="1">
      <alignment horizontal="center" vertical="center" wrapText="1"/>
    </xf>
    <xf numFmtId="4" fontId="30" fillId="0" borderId="10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0" fontId="31" fillId="0" borderId="0" xfId="0" applyFont="1" applyFill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19" fillId="0" borderId="19" xfId="45" applyFont="1" applyBorder="1" applyAlignment="1">
      <alignment horizontal="center" vertical="center"/>
    </xf>
    <xf numFmtId="0" fontId="19" fillId="0" borderId="20" xfId="45" applyFont="1" applyBorder="1" applyAlignment="1">
      <alignment horizontal="center" vertical="center"/>
    </xf>
    <xf numFmtId="0" fontId="19" fillId="0" borderId="21" xfId="45" applyFont="1" applyBorder="1" applyAlignment="1">
      <alignment horizontal="center" vertical="center"/>
    </xf>
    <xf numFmtId="0" fontId="16" fillId="0" borderId="14" xfId="45" applyFont="1" applyBorder="1" applyAlignment="1">
      <alignment horizontal="right" vertical="center"/>
    </xf>
    <xf numFmtId="0" fontId="16" fillId="0" borderId="15" xfId="45" applyFont="1" applyBorder="1" applyAlignment="1">
      <alignment horizontal="right" vertical="center"/>
    </xf>
    <xf numFmtId="0" fontId="16" fillId="0" borderId="16" xfId="45" applyFont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4" fillId="0" borderId="11" xfId="46" applyFont="1" applyBorder="1" applyAlignment="1">
      <alignment horizontal="center" vertical="center"/>
    </xf>
    <xf numFmtId="0" fontId="24" fillId="0" borderId="10" xfId="46" applyFont="1" applyBorder="1" applyAlignment="1">
      <alignment horizontal="center" vertic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3" fillId="34" borderId="0" xfId="46" applyFont="1" applyFill="1" applyAlignment="1">
      <alignment horizontal="center"/>
    </xf>
    <xf numFmtId="0" fontId="24" fillId="0" borderId="22" xfId="46" applyFont="1" applyBorder="1" applyAlignment="1">
      <alignment horizontal="center" vertical="center"/>
    </xf>
    <xf numFmtId="0" fontId="24" fillId="0" borderId="23" xfId="46" applyFont="1" applyBorder="1" applyAlignment="1">
      <alignment horizontal="center" vertical="center"/>
    </xf>
    <xf numFmtId="0" fontId="24" fillId="0" borderId="19" xfId="46" applyFont="1" applyBorder="1" applyAlignment="1">
      <alignment horizontal="center" vertical="center" wrapText="1"/>
    </xf>
    <xf numFmtId="0" fontId="24" fillId="0" borderId="20" xfId="46" applyFont="1" applyBorder="1" applyAlignment="1">
      <alignment horizontal="center" vertical="center" wrapText="1"/>
    </xf>
    <xf numFmtId="0" fontId="24" fillId="0" borderId="19" xfId="46" applyFont="1" applyBorder="1" applyAlignment="1">
      <alignment horizontal="center" vertical="center"/>
    </xf>
    <xf numFmtId="0" fontId="24" fillId="0" borderId="20" xfId="46" applyFont="1" applyBorder="1" applyAlignment="1">
      <alignment horizontal="center" vertical="center"/>
    </xf>
    <xf numFmtId="3" fontId="24" fillId="0" borderId="19" xfId="46" applyNumberFormat="1" applyFont="1" applyBorder="1" applyAlignment="1">
      <alignment horizontal="center" vertical="center" wrapText="1"/>
    </xf>
    <xf numFmtId="3" fontId="24" fillId="0" borderId="20" xfId="46" applyNumberFormat="1" applyFont="1" applyBorder="1" applyAlignment="1">
      <alignment horizontal="center" vertical="center" wrapText="1"/>
    </xf>
    <xf numFmtId="3" fontId="24" fillId="0" borderId="28" xfId="46" applyNumberFormat="1" applyFont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 vertical="top" wrapText="1"/>
    </xf>
    <xf numFmtId="0" fontId="28" fillId="0" borderId="10" xfId="42" applyFont="1" applyFill="1" applyBorder="1" applyAlignment="1">
      <alignment horizontal="center" vertical="top"/>
    </xf>
    <xf numFmtId="0" fontId="29" fillId="0" borderId="10" xfId="0" applyFont="1" applyFill="1" applyBorder="1" applyAlignment="1">
      <alignment horizontal="center" vertical="top" wrapText="1"/>
    </xf>
    <xf numFmtId="3" fontId="29" fillId="0" borderId="10" xfId="0" applyNumberFormat="1" applyFont="1" applyFill="1" applyBorder="1" applyAlignment="1">
      <alignment horizontal="right" vertical="center" wrapText="1"/>
    </xf>
    <xf numFmtId="0" fontId="30" fillId="0" borderId="10" xfId="0" applyFont="1" applyFill="1" applyBorder="1" applyAlignment="1">
      <alignment horizontal="center" vertical="center"/>
    </xf>
  </cellXfs>
  <cellStyles count="51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Milliers 2" xfId="50"/>
    <cellStyle name="Neutre" xfId="8" builtinId="28" customBuiltin="1"/>
    <cellStyle name="Normal" xfId="0" builtinId="0"/>
    <cellStyle name="Normal 10" xfId="48"/>
    <cellStyle name="Normal 11" xfId="47"/>
    <cellStyle name="Normal 12" xfId="49"/>
    <cellStyle name="Normal 2" xfId="42"/>
    <cellStyle name="Normal 2 2" xfId="44"/>
    <cellStyle name="Normal 4" xfId="43"/>
    <cellStyle name="Normal 8 2" xfId="46"/>
    <cellStyle name="Normal 9" xfId="4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D7"/>
    </sheetView>
  </sheetViews>
  <sheetFormatPr baseColWidth="10" defaultRowHeight="15" x14ac:dyDescent="0.25"/>
  <sheetData>
    <row r="1" spans="1:4" thickBot="1" x14ac:dyDescent="0.35"/>
    <row r="2" spans="1:4" ht="15.75" thickBot="1" x14ac:dyDescent="0.3">
      <c r="A2" s="69" t="s">
        <v>9</v>
      </c>
      <c r="B2" s="70"/>
      <c r="C2" s="70"/>
      <c r="D2" s="71"/>
    </row>
    <row r="3" spans="1:4" x14ac:dyDescent="0.25">
      <c r="A3" s="1" t="s">
        <v>10</v>
      </c>
      <c r="B3" s="2" t="s">
        <v>11</v>
      </c>
      <c r="C3" s="2" t="s">
        <v>12</v>
      </c>
      <c r="D3" s="3" t="s">
        <v>13</v>
      </c>
    </row>
    <row r="4" spans="1:4" ht="14.45" x14ac:dyDescent="0.3">
      <c r="A4" s="4">
        <v>1650.08</v>
      </c>
      <c r="B4" s="5">
        <v>2051.86</v>
      </c>
      <c r="C4" s="6" t="s">
        <v>14</v>
      </c>
      <c r="D4" s="7">
        <f>B4-A4</f>
        <v>401.7800000000002</v>
      </c>
    </row>
    <row r="5" spans="1:4" ht="14.45" x14ac:dyDescent="0.3">
      <c r="A5" s="4">
        <v>4168.53</v>
      </c>
      <c r="B5" s="5">
        <v>4451.92</v>
      </c>
      <c r="C5" s="9" t="s">
        <v>16</v>
      </c>
      <c r="D5" s="7">
        <f>(B5-A5)*2</f>
        <v>566.78000000000065</v>
      </c>
    </row>
    <row r="6" spans="1:4" ht="14.45" x14ac:dyDescent="0.3">
      <c r="A6" s="4">
        <v>5411.92</v>
      </c>
      <c r="B6" s="5">
        <v>5611.92</v>
      </c>
      <c r="C6" s="6" t="s">
        <v>14</v>
      </c>
      <c r="D6" s="7">
        <f>B6-A6</f>
        <v>200</v>
      </c>
    </row>
    <row r="7" spans="1:4" thickBot="1" x14ac:dyDescent="0.35">
      <c r="A7" s="72" t="s">
        <v>15</v>
      </c>
      <c r="B7" s="73"/>
      <c r="C7" s="74"/>
      <c r="D7" s="8">
        <f>SUM(D4:D6)</f>
        <v>1168.5600000000009</v>
      </c>
    </row>
  </sheetData>
  <mergeCells count="2">
    <mergeCell ref="A2:D2"/>
    <mergeCell ref="A7:C7"/>
  </mergeCells>
  <pageMargins left="0.70866141732283472" right="0.70866141732283472" top="0.74803149606299213" bottom="0.74803149606299213" header="0.31496062992125984" footer="0.31496062992125984"/>
  <pageSetup paperSize="9" scale="1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opLeftCell="A3" workbookViewId="0">
      <selection activeCell="D42" sqref="D42"/>
    </sheetView>
  </sheetViews>
  <sheetFormatPr baseColWidth="10" defaultRowHeight="15" x14ac:dyDescent="0.25"/>
  <sheetData>
    <row r="1" spans="2:7" ht="18" x14ac:dyDescent="0.35">
      <c r="B1" s="75" t="s">
        <v>22</v>
      </c>
      <c r="C1" s="75"/>
      <c r="D1" s="75"/>
      <c r="E1" s="75"/>
      <c r="F1" s="75"/>
      <c r="G1" s="75"/>
    </row>
    <row r="2" spans="2:7" ht="18.75" x14ac:dyDescent="0.3">
      <c r="B2" s="75" t="s">
        <v>23</v>
      </c>
      <c r="C2" s="75"/>
      <c r="D2" s="75"/>
      <c r="E2" s="75"/>
      <c r="F2" s="75"/>
      <c r="G2" s="75"/>
    </row>
    <row r="3" spans="2:7" ht="18" x14ac:dyDescent="0.35">
      <c r="B3" s="19"/>
      <c r="C3" s="19"/>
      <c r="D3" s="19"/>
      <c r="E3" s="19"/>
      <c r="F3" s="19"/>
      <c r="G3" s="19"/>
    </row>
    <row r="4" spans="2:7" x14ac:dyDescent="0.25">
      <c r="B4" s="21" t="s">
        <v>24</v>
      </c>
      <c r="C4" s="21" t="s">
        <v>25</v>
      </c>
      <c r="D4" s="21" t="s">
        <v>26</v>
      </c>
      <c r="E4" s="21" t="s">
        <v>26</v>
      </c>
      <c r="F4" s="21" t="s">
        <v>27</v>
      </c>
      <c r="G4" s="21" t="s">
        <v>27</v>
      </c>
    </row>
    <row r="5" spans="2:7" ht="14.45" x14ac:dyDescent="0.3">
      <c r="B5" s="21" t="s">
        <v>28</v>
      </c>
      <c r="C5" s="21" t="s">
        <v>29</v>
      </c>
      <c r="D5" s="21" t="s">
        <v>30</v>
      </c>
      <c r="E5" s="21" t="s">
        <v>31</v>
      </c>
      <c r="F5" s="21" t="s">
        <v>30</v>
      </c>
      <c r="G5" s="21" t="s">
        <v>31</v>
      </c>
    </row>
    <row r="6" spans="2:7" ht="14.45" x14ac:dyDescent="0.3">
      <c r="B6" s="21">
        <v>1</v>
      </c>
      <c r="C6" s="21">
        <v>0</v>
      </c>
      <c r="D6" s="21">
        <v>7.22</v>
      </c>
      <c r="E6" s="21">
        <v>90.6</v>
      </c>
      <c r="F6" s="21">
        <v>0</v>
      </c>
      <c r="G6" s="21">
        <v>0</v>
      </c>
    </row>
    <row r="7" spans="2:7" ht="14.45" x14ac:dyDescent="0.3">
      <c r="B7" s="21">
        <v>2</v>
      </c>
      <c r="C7" s="21">
        <v>25</v>
      </c>
      <c r="D7" s="21">
        <v>2.19</v>
      </c>
      <c r="E7" s="21">
        <v>55.3</v>
      </c>
      <c r="F7" s="21">
        <v>0</v>
      </c>
      <c r="G7" s="21">
        <v>0</v>
      </c>
    </row>
    <row r="8" spans="2:7" ht="14.45" x14ac:dyDescent="0.3">
      <c r="B8" s="21">
        <v>3</v>
      </c>
      <c r="C8" s="21">
        <v>50</v>
      </c>
      <c r="D8" s="21">
        <v>0.8</v>
      </c>
      <c r="E8" s="21">
        <v>20</v>
      </c>
      <c r="F8" s="21">
        <v>3.02</v>
      </c>
      <c r="G8" s="21">
        <v>75.3</v>
      </c>
    </row>
    <row r="9" spans="2:7" ht="14.45" x14ac:dyDescent="0.3">
      <c r="B9" s="21">
        <v>4</v>
      </c>
      <c r="C9" s="21">
        <v>75</v>
      </c>
      <c r="D9" s="21">
        <v>1.02</v>
      </c>
      <c r="E9" s="21">
        <v>25.5</v>
      </c>
      <c r="F9" s="21">
        <v>4.9800000000000004</v>
      </c>
      <c r="G9" s="21">
        <v>124.8</v>
      </c>
    </row>
    <row r="10" spans="2:7" ht="14.45" x14ac:dyDescent="0.3">
      <c r="B10" s="21">
        <v>5</v>
      </c>
      <c r="C10" s="21">
        <v>100</v>
      </c>
      <c r="D10" s="21">
        <v>3.85</v>
      </c>
      <c r="E10" s="21">
        <v>95.5</v>
      </c>
      <c r="F10" s="21">
        <v>1.36</v>
      </c>
      <c r="G10" s="21">
        <v>34.299999999999997</v>
      </c>
    </row>
    <row r="11" spans="2:7" ht="14.45" x14ac:dyDescent="0.3">
      <c r="B11" s="21">
        <v>6</v>
      </c>
      <c r="C11" s="21">
        <v>125</v>
      </c>
      <c r="D11" s="21">
        <v>5.3</v>
      </c>
      <c r="E11" s="21">
        <v>132.4</v>
      </c>
      <c r="F11" s="21">
        <v>0.32</v>
      </c>
      <c r="G11" s="21">
        <v>7.9</v>
      </c>
    </row>
    <row r="12" spans="2:7" ht="14.45" x14ac:dyDescent="0.3">
      <c r="B12" s="21">
        <v>7</v>
      </c>
      <c r="C12" s="21">
        <v>150</v>
      </c>
      <c r="D12" s="21">
        <v>3.94</v>
      </c>
      <c r="E12" s="21">
        <v>98.4</v>
      </c>
      <c r="F12" s="21">
        <v>0.46</v>
      </c>
      <c r="G12" s="21">
        <v>11.6</v>
      </c>
    </row>
    <row r="13" spans="2:7" ht="14.45" x14ac:dyDescent="0.3">
      <c r="B13" s="21">
        <v>8</v>
      </c>
      <c r="C13" s="21">
        <v>175</v>
      </c>
      <c r="D13" s="21">
        <v>3.06</v>
      </c>
      <c r="E13" s="21">
        <v>76.400000000000006</v>
      </c>
      <c r="F13" s="21">
        <v>0.62</v>
      </c>
      <c r="G13" s="21">
        <v>15.4</v>
      </c>
    </row>
    <row r="14" spans="2:7" ht="14.45" x14ac:dyDescent="0.3">
      <c r="B14" s="21">
        <v>9</v>
      </c>
      <c r="C14" s="21">
        <v>200</v>
      </c>
      <c r="D14" s="21">
        <v>1.17</v>
      </c>
      <c r="E14" s="21">
        <v>29.3</v>
      </c>
      <c r="F14" s="21">
        <v>2.2799999999999998</v>
      </c>
      <c r="G14" s="21">
        <v>57</v>
      </c>
    </row>
    <row r="15" spans="2:7" ht="14.45" x14ac:dyDescent="0.3">
      <c r="B15" s="21">
        <v>10</v>
      </c>
      <c r="C15" s="21">
        <v>225</v>
      </c>
      <c r="D15" s="21">
        <v>1.72</v>
      </c>
      <c r="E15" s="21">
        <v>43.1</v>
      </c>
      <c r="F15" s="21">
        <v>1.39</v>
      </c>
      <c r="G15" s="21">
        <v>34.6</v>
      </c>
    </row>
    <row r="16" spans="2:7" ht="14.45" x14ac:dyDescent="0.3">
      <c r="B16" s="21">
        <v>11</v>
      </c>
      <c r="C16" s="21">
        <v>250</v>
      </c>
      <c r="D16" s="21">
        <v>2.35</v>
      </c>
      <c r="E16" s="21">
        <v>59.4</v>
      </c>
      <c r="F16" s="21">
        <v>0.46</v>
      </c>
      <c r="G16" s="21">
        <v>11.2</v>
      </c>
    </row>
    <row r="17" spans="2:7" ht="14.45" x14ac:dyDescent="0.3">
      <c r="B17" s="21">
        <v>12</v>
      </c>
      <c r="C17" s="21">
        <v>275</v>
      </c>
      <c r="D17" s="21">
        <v>2.1</v>
      </c>
      <c r="E17" s="21">
        <v>53.2</v>
      </c>
      <c r="F17" s="21">
        <v>0.42</v>
      </c>
      <c r="G17" s="21">
        <v>10.4</v>
      </c>
    </row>
    <row r="18" spans="2:7" ht="14.45" x14ac:dyDescent="0.3">
      <c r="B18" s="21">
        <v>13</v>
      </c>
      <c r="C18" s="21">
        <v>300</v>
      </c>
      <c r="D18" s="21">
        <v>1.61</v>
      </c>
      <c r="E18" s="21">
        <v>40.5</v>
      </c>
      <c r="F18" s="21">
        <v>0.85</v>
      </c>
      <c r="G18" s="21">
        <v>21.3</v>
      </c>
    </row>
    <row r="19" spans="2:7" ht="14.45" x14ac:dyDescent="0.3">
      <c r="B19" s="21">
        <v>14</v>
      </c>
      <c r="C19" s="21">
        <v>325</v>
      </c>
      <c r="D19" s="21">
        <v>1.35</v>
      </c>
      <c r="E19" s="21">
        <v>33.799999999999997</v>
      </c>
      <c r="F19" s="21">
        <v>1.18</v>
      </c>
      <c r="G19" s="21">
        <v>29.6</v>
      </c>
    </row>
    <row r="20" spans="2:7" ht="14.45" x14ac:dyDescent="0.3">
      <c r="B20" s="21">
        <v>15</v>
      </c>
      <c r="C20" s="21">
        <v>350</v>
      </c>
      <c r="D20" s="21">
        <v>1.21</v>
      </c>
      <c r="E20" s="21">
        <v>30.4</v>
      </c>
      <c r="F20" s="21">
        <v>1.6</v>
      </c>
      <c r="G20" s="21">
        <v>40</v>
      </c>
    </row>
    <row r="21" spans="2:7" ht="14.45" x14ac:dyDescent="0.3">
      <c r="B21" s="21">
        <v>16</v>
      </c>
      <c r="C21" s="21">
        <v>375</v>
      </c>
      <c r="D21" s="21">
        <v>1.1200000000000001</v>
      </c>
      <c r="E21" s="21">
        <v>21.9</v>
      </c>
      <c r="F21" s="21">
        <v>1.44</v>
      </c>
      <c r="G21" s="21">
        <v>28.1</v>
      </c>
    </row>
    <row r="22" spans="2:7" ht="14.45" x14ac:dyDescent="0.3">
      <c r="B22" s="21">
        <v>17</v>
      </c>
      <c r="C22" s="21">
        <v>389</v>
      </c>
      <c r="D22" s="21">
        <v>1.24</v>
      </c>
      <c r="E22" s="21">
        <v>15.4</v>
      </c>
      <c r="F22" s="21">
        <v>1.1299999999999999</v>
      </c>
      <c r="G22" s="21">
        <v>14.2</v>
      </c>
    </row>
    <row r="23" spans="2:7" ht="14.45" x14ac:dyDescent="0.3">
      <c r="B23" s="21">
        <v>18</v>
      </c>
      <c r="C23" s="21">
        <v>400</v>
      </c>
      <c r="D23" s="21">
        <v>0.99</v>
      </c>
      <c r="E23" s="21">
        <v>17.8</v>
      </c>
      <c r="F23" s="21">
        <v>1.61</v>
      </c>
      <c r="G23" s="21">
        <v>29</v>
      </c>
    </row>
    <row r="24" spans="2:7" ht="14.45" x14ac:dyDescent="0.3">
      <c r="E24" s="25">
        <f>SUM(E6:E23)+2000</f>
        <v>2938.8999999999996</v>
      </c>
      <c r="G24" s="25">
        <f>SUM(G6:G23)+1000</f>
        <v>1544.7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opLeftCell="A3" workbookViewId="0">
      <selection activeCell="E24" sqref="E24"/>
    </sheetView>
  </sheetViews>
  <sheetFormatPr baseColWidth="10" defaultRowHeight="15" x14ac:dyDescent="0.25"/>
  <sheetData>
    <row r="1" spans="2:7" ht="18.600000000000001" thickBot="1" x14ac:dyDescent="0.4">
      <c r="B1" s="75" t="s">
        <v>22</v>
      </c>
      <c r="C1" s="75"/>
      <c r="D1" s="75"/>
      <c r="E1" s="75"/>
      <c r="F1" s="75"/>
      <c r="G1" s="75"/>
    </row>
    <row r="2" spans="2:7" ht="18.75" x14ac:dyDescent="0.3">
      <c r="B2" s="76" t="s">
        <v>39</v>
      </c>
      <c r="C2" s="77"/>
      <c r="D2" s="77"/>
      <c r="E2" s="77"/>
      <c r="F2" s="77"/>
      <c r="G2" s="78"/>
    </row>
    <row r="3" spans="2:7" ht="18" x14ac:dyDescent="0.35">
      <c r="B3" s="42"/>
      <c r="C3" s="43"/>
      <c r="D3" s="43"/>
      <c r="E3" s="43"/>
      <c r="F3" s="43"/>
      <c r="G3" s="44"/>
    </row>
    <row r="4" spans="2:7" x14ac:dyDescent="0.25">
      <c r="B4" s="20" t="s">
        <v>24</v>
      </c>
      <c r="C4" s="21" t="s">
        <v>25</v>
      </c>
      <c r="D4" s="21" t="s">
        <v>26</v>
      </c>
      <c r="E4" s="21" t="s">
        <v>26</v>
      </c>
      <c r="F4" s="21" t="s">
        <v>27</v>
      </c>
      <c r="G4" s="22" t="s">
        <v>27</v>
      </c>
    </row>
    <row r="5" spans="2:7" ht="14.45" x14ac:dyDescent="0.3">
      <c r="B5" s="20" t="s">
        <v>28</v>
      </c>
      <c r="C5" s="21" t="s">
        <v>29</v>
      </c>
      <c r="D5" s="21" t="s">
        <v>30</v>
      </c>
      <c r="E5" s="21" t="s">
        <v>31</v>
      </c>
      <c r="F5" s="21" t="s">
        <v>30</v>
      </c>
      <c r="G5" s="22" t="s">
        <v>31</v>
      </c>
    </row>
    <row r="6" spans="2:7" ht="14.45" x14ac:dyDescent="0.3">
      <c r="B6" s="20">
        <v>1</v>
      </c>
      <c r="C6" s="21">
        <v>0</v>
      </c>
      <c r="D6" s="21">
        <v>0</v>
      </c>
      <c r="E6" s="21">
        <v>0</v>
      </c>
      <c r="F6" s="21">
        <v>2.63</v>
      </c>
      <c r="G6" s="22">
        <v>26.3</v>
      </c>
    </row>
    <row r="7" spans="2:7" ht="14.45" x14ac:dyDescent="0.3">
      <c r="B7" s="20">
        <v>2</v>
      </c>
      <c r="C7" s="21">
        <v>20</v>
      </c>
      <c r="D7" s="21">
        <v>0</v>
      </c>
      <c r="E7" s="21">
        <v>0</v>
      </c>
      <c r="F7" s="21">
        <v>8.52</v>
      </c>
      <c r="G7" s="22">
        <v>170.4</v>
      </c>
    </row>
    <row r="8" spans="2:7" ht="14.45" x14ac:dyDescent="0.3">
      <c r="B8" s="20">
        <v>3</v>
      </c>
      <c r="C8" s="21">
        <v>40</v>
      </c>
      <c r="D8" s="21">
        <v>0</v>
      </c>
      <c r="E8" s="21">
        <v>0</v>
      </c>
      <c r="F8" s="21">
        <v>15.19</v>
      </c>
      <c r="G8" s="22">
        <v>308.60000000000002</v>
      </c>
    </row>
    <row r="9" spans="2:7" ht="14.45" x14ac:dyDescent="0.3">
      <c r="B9" s="20">
        <v>4</v>
      </c>
      <c r="C9" s="21">
        <v>60</v>
      </c>
      <c r="D9" s="21">
        <v>0</v>
      </c>
      <c r="E9" s="21">
        <v>0</v>
      </c>
      <c r="F9" s="21">
        <v>12.4</v>
      </c>
      <c r="G9" s="22">
        <v>253</v>
      </c>
    </row>
    <row r="10" spans="2:7" ht="14.45" x14ac:dyDescent="0.3">
      <c r="B10" s="20">
        <v>5</v>
      </c>
      <c r="C10" s="21">
        <v>80</v>
      </c>
      <c r="D10" s="21">
        <v>0</v>
      </c>
      <c r="E10" s="21">
        <v>0</v>
      </c>
      <c r="F10" s="21">
        <v>4.57</v>
      </c>
      <c r="G10" s="22">
        <v>91.5</v>
      </c>
    </row>
    <row r="11" spans="2:7" ht="14.45" x14ac:dyDescent="0.3">
      <c r="B11" s="20">
        <v>6</v>
      </c>
      <c r="C11" s="21">
        <v>100</v>
      </c>
      <c r="D11" s="21">
        <v>0.23</v>
      </c>
      <c r="E11" s="21">
        <v>4.5999999999999996</v>
      </c>
      <c r="F11" s="21">
        <v>1.32</v>
      </c>
      <c r="G11" s="22">
        <v>26.4</v>
      </c>
    </row>
    <row r="12" spans="2:7" ht="14.45" x14ac:dyDescent="0.3">
      <c r="B12" s="20">
        <v>7</v>
      </c>
      <c r="C12" s="21">
        <v>120</v>
      </c>
      <c r="D12" s="21">
        <v>1</v>
      </c>
      <c r="E12" s="21">
        <v>20</v>
      </c>
      <c r="F12" s="21">
        <v>0.65</v>
      </c>
      <c r="G12" s="22">
        <v>12.9</v>
      </c>
    </row>
    <row r="13" spans="2:7" ht="14.45" x14ac:dyDescent="0.3">
      <c r="B13" s="20">
        <v>8</v>
      </c>
      <c r="C13" s="21">
        <v>140</v>
      </c>
      <c r="D13" s="21">
        <v>1.98</v>
      </c>
      <c r="E13" s="21">
        <v>32</v>
      </c>
      <c r="F13" s="21">
        <v>0.33</v>
      </c>
      <c r="G13" s="22">
        <v>5.3</v>
      </c>
    </row>
    <row r="14" spans="2:7" ht="14.45" x14ac:dyDescent="0.3">
      <c r="B14" s="20">
        <v>9</v>
      </c>
      <c r="C14" s="21">
        <v>152.36000000000001</v>
      </c>
      <c r="D14" s="21">
        <v>2.33</v>
      </c>
      <c r="E14" s="21">
        <v>46.7</v>
      </c>
      <c r="F14" s="21">
        <v>0.23</v>
      </c>
      <c r="G14" s="22">
        <v>4.5</v>
      </c>
    </row>
    <row r="15" spans="2:7" ht="14.45" x14ac:dyDescent="0.3">
      <c r="B15" s="20">
        <v>10</v>
      </c>
      <c r="C15" s="21">
        <v>180</v>
      </c>
      <c r="D15" s="21">
        <v>0.1</v>
      </c>
      <c r="E15" s="21">
        <v>2.4</v>
      </c>
      <c r="F15" s="21">
        <v>1.71</v>
      </c>
      <c r="G15" s="22">
        <v>40.200000000000003</v>
      </c>
    </row>
    <row r="16" spans="2:7" ht="14.45" x14ac:dyDescent="0.3">
      <c r="B16" s="20">
        <v>11</v>
      </c>
      <c r="C16" s="21">
        <v>200</v>
      </c>
      <c r="D16" s="21">
        <v>0</v>
      </c>
      <c r="E16" s="21">
        <v>0</v>
      </c>
      <c r="F16" s="21">
        <v>8.32</v>
      </c>
      <c r="G16" s="22">
        <v>170</v>
      </c>
    </row>
    <row r="17" spans="2:7" ht="14.45" x14ac:dyDescent="0.3">
      <c r="B17" s="20">
        <v>12</v>
      </c>
      <c r="C17" s="21">
        <v>220</v>
      </c>
      <c r="D17" s="21">
        <v>0</v>
      </c>
      <c r="E17" s="21">
        <v>0</v>
      </c>
      <c r="F17" s="21">
        <v>8.0500000000000007</v>
      </c>
      <c r="G17" s="22">
        <v>163.80000000000001</v>
      </c>
    </row>
    <row r="18" spans="2:7" ht="14.45" x14ac:dyDescent="0.3">
      <c r="B18" s="20">
        <v>13</v>
      </c>
      <c r="C18" s="21">
        <v>240</v>
      </c>
      <c r="D18" s="21">
        <v>0</v>
      </c>
      <c r="E18" s="21">
        <v>0</v>
      </c>
      <c r="F18" s="21">
        <v>4.5999999999999996</v>
      </c>
      <c r="G18" s="22">
        <v>92.1</v>
      </c>
    </row>
    <row r="19" spans="2:7" ht="14.45" x14ac:dyDescent="0.3">
      <c r="B19" s="20">
        <v>14</v>
      </c>
      <c r="C19" s="21">
        <v>260</v>
      </c>
      <c r="D19" s="21">
        <v>0</v>
      </c>
      <c r="E19" s="21">
        <v>0.1</v>
      </c>
      <c r="F19" s="21">
        <v>1.81</v>
      </c>
      <c r="G19" s="22">
        <v>36.200000000000003</v>
      </c>
    </row>
    <row r="20" spans="2:7" ht="14.45" x14ac:dyDescent="0.3">
      <c r="B20" s="20">
        <v>15</v>
      </c>
      <c r="C20" s="21">
        <v>280</v>
      </c>
      <c r="D20" s="21">
        <v>0.78</v>
      </c>
      <c r="E20" s="21">
        <v>15.5</v>
      </c>
      <c r="F20" s="21">
        <v>0.64</v>
      </c>
      <c r="G20" s="22">
        <v>12.8</v>
      </c>
    </row>
    <row r="21" spans="2:7" ht="14.45" x14ac:dyDescent="0.3">
      <c r="B21" s="20">
        <v>16</v>
      </c>
      <c r="C21" s="21">
        <v>300</v>
      </c>
      <c r="D21" s="21">
        <v>1.85</v>
      </c>
      <c r="E21" s="21">
        <v>37.1</v>
      </c>
      <c r="F21" s="21">
        <v>0.09</v>
      </c>
      <c r="G21" s="22">
        <v>1.8</v>
      </c>
    </row>
    <row r="22" spans="2:7" ht="14.45" x14ac:dyDescent="0.3">
      <c r="B22" s="20">
        <v>17</v>
      </c>
      <c r="C22" s="21">
        <v>320</v>
      </c>
      <c r="D22" s="21">
        <v>1.17</v>
      </c>
      <c r="E22" s="21">
        <v>24.4</v>
      </c>
      <c r="F22" s="21">
        <v>0.39</v>
      </c>
      <c r="G22" s="22">
        <v>8.1999999999999993</v>
      </c>
    </row>
    <row r="23" spans="2:7" ht="14.45" x14ac:dyDescent="0.3">
      <c r="B23" s="20">
        <v>18</v>
      </c>
      <c r="C23" s="21">
        <v>341.66399999999999</v>
      </c>
      <c r="D23" s="21">
        <v>3.98</v>
      </c>
      <c r="E23" s="21">
        <v>43.1</v>
      </c>
      <c r="F23" s="21">
        <v>0</v>
      </c>
      <c r="G23" s="22">
        <v>0</v>
      </c>
    </row>
    <row r="24" spans="2:7" thickBot="1" x14ac:dyDescent="0.35">
      <c r="B24" s="45"/>
      <c r="C24" s="46"/>
      <c r="D24" s="46"/>
      <c r="E24" s="47">
        <f>SUM(E6:E23)+200</f>
        <v>425.9</v>
      </c>
      <c r="F24" s="46"/>
      <c r="G24" s="48">
        <f>SUM(G6:G23)+200</f>
        <v>1623.9999999999998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selection activeCell="G13" sqref="G13"/>
    </sheetView>
  </sheetViews>
  <sheetFormatPr baseColWidth="10" defaultRowHeight="15" x14ac:dyDescent="0.25"/>
  <sheetData>
    <row r="1" spans="2:7" ht="18" x14ac:dyDescent="0.35">
      <c r="B1" s="75" t="s">
        <v>22</v>
      </c>
      <c r="C1" s="75"/>
      <c r="D1" s="75"/>
      <c r="E1" s="75"/>
      <c r="F1" s="75"/>
      <c r="G1" s="75"/>
    </row>
    <row r="2" spans="2:7" ht="18.75" x14ac:dyDescent="0.3">
      <c r="B2" s="75" t="s">
        <v>40</v>
      </c>
      <c r="C2" s="75"/>
      <c r="D2" s="75"/>
      <c r="E2" s="75"/>
      <c r="F2" s="75"/>
      <c r="G2" s="75"/>
    </row>
    <row r="3" spans="2:7" ht="18" x14ac:dyDescent="0.35">
      <c r="B3" s="19"/>
      <c r="C3" s="19"/>
      <c r="D3" s="19"/>
      <c r="E3" s="19"/>
      <c r="F3" s="19"/>
      <c r="G3" s="19"/>
    </row>
    <row r="4" spans="2:7" x14ac:dyDescent="0.25">
      <c r="B4" s="21" t="s">
        <v>24</v>
      </c>
      <c r="C4" s="21" t="s">
        <v>25</v>
      </c>
      <c r="D4" s="21" t="s">
        <v>26</v>
      </c>
      <c r="E4" s="21" t="s">
        <v>26</v>
      </c>
      <c r="F4" s="21" t="s">
        <v>27</v>
      </c>
      <c r="G4" s="21" t="s">
        <v>27</v>
      </c>
    </row>
    <row r="5" spans="2:7" ht="14.45" x14ac:dyDescent="0.3">
      <c r="B5" s="21" t="s">
        <v>28</v>
      </c>
      <c r="C5" s="21" t="s">
        <v>29</v>
      </c>
      <c r="D5" s="21" t="s">
        <v>30</v>
      </c>
      <c r="E5" s="21" t="s">
        <v>31</v>
      </c>
      <c r="F5" s="21" t="s">
        <v>30</v>
      </c>
      <c r="G5" s="21" t="s">
        <v>31</v>
      </c>
    </row>
    <row r="6" spans="2:7" ht="14.45" x14ac:dyDescent="0.3">
      <c r="B6" s="49">
        <v>1</v>
      </c>
      <c r="C6" s="50">
        <v>0</v>
      </c>
      <c r="D6" s="50">
        <v>0</v>
      </c>
      <c r="E6" s="50">
        <v>0</v>
      </c>
      <c r="F6" s="50">
        <v>4.4400000000000004</v>
      </c>
      <c r="G6" s="51">
        <v>44.4</v>
      </c>
    </row>
    <row r="7" spans="2:7" ht="14.45" x14ac:dyDescent="0.3">
      <c r="B7" s="49">
        <v>2</v>
      </c>
      <c r="C7" s="50">
        <v>20</v>
      </c>
      <c r="D7" s="50">
        <v>0.13</v>
      </c>
      <c r="E7" s="50">
        <v>2.6</v>
      </c>
      <c r="F7" s="50">
        <v>1.32</v>
      </c>
      <c r="G7" s="51">
        <v>26.4</v>
      </c>
    </row>
    <row r="8" spans="2:7" ht="14.45" x14ac:dyDescent="0.3">
      <c r="B8" s="49">
        <v>3</v>
      </c>
      <c r="C8" s="50">
        <v>40</v>
      </c>
      <c r="D8" s="50">
        <v>0.5</v>
      </c>
      <c r="E8" s="50">
        <v>9.9</v>
      </c>
      <c r="F8" s="50">
        <v>0.95</v>
      </c>
      <c r="G8" s="51">
        <v>19.100000000000001</v>
      </c>
    </row>
    <row r="9" spans="2:7" ht="14.45" x14ac:dyDescent="0.3">
      <c r="B9" s="49">
        <v>4</v>
      </c>
      <c r="C9" s="50">
        <v>60</v>
      </c>
      <c r="D9" s="50">
        <v>2.06</v>
      </c>
      <c r="E9" s="50">
        <v>41.2</v>
      </c>
      <c r="F9" s="50">
        <v>0.09</v>
      </c>
      <c r="G9" s="51">
        <v>1.8</v>
      </c>
    </row>
    <row r="10" spans="2:7" ht="14.45" x14ac:dyDescent="0.3">
      <c r="B10" s="49">
        <v>5</v>
      </c>
      <c r="C10" s="50">
        <v>80</v>
      </c>
      <c r="D10" s="50">
        <v>3.67</v>
      </c>
      <c r="E10" s="50">
        <v>70.3</v>
      </c>
      <c r="F10" s="50">
        <v>0</v>
      </c>
      <c r="G10" s="51">
        <v>0</v>
      </c>
    </row>
    <row r="11" spans="2:7" thickBot="1" x14ac:dyDescent="0.35">
      <c r="B11" s="35">
        <v>6</v>
      </c>
      <c r="C11" s="36">
        <v>98.284999999999997</v>
      </c>
      <c r="D11" s="36">
        <v>3.97</v>
      </c>
      <c r="E11" s="36">
        <v>36.299999999999997</v>
      </c>
      <c r="F11" s="36">
        <v>0</v>
      </c>
      <c r="G11" s="52">
        <v>0</v>
      </c>
    </row>
    <row r="12" spans="2:7" ht="14.45" x14ac:dyDescent="0.3">
      <c r="E12" s="25">
        <f>SUM(E6:E11)+200</f>
        <v>360.3</v>
      </c>
      <c r="G12" s="25">
        <f>SUM(G6:G11)+200</f>
        <v>291.7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workbookViewId="0">
      <selection activeCell="E13" sqref="E13"/>
    </sheetView>
  </sheetViews>
  <sheetFormatPr baseColWidth="10" defaultRowHeight="15" x14ac:dyDescent="0.25"/>
  <sheetData>
    <row r="1" spans="2:7" ht="18.600000000000001" thickBot="1" x14ac:dyDescent="0.4">
      <c r="B1" s="75" t="s">
        <v>22</v>
      </c>
      <c r="C1" s="75"/>
      <c r="D1" s="75"/>
      <c r="E1" s="75"/>
      <c r="F1" s="75"/>
      <c r="G1" s="75"/>
    </row>
    <row r="2" spans="2:7" ht="18.75" x14ac:dyDescent="0.3">
      <c r="B2" s="76" t="s">
        <v>53</v>
      </c>
      <c r="C2" s="77"/>
      <c r="D2" s="77"/>
      <c r="E2" s="77"/>
      <c r="F2" s="77"/>
      <c r="G2" s="78"/>
    </row>
    <row r="3" spans="2:7" ht="18" x14ac:dyDescent="0.35">
      <c r="B3" s="42"/>
      <c r="C3" s="43"/>
      <c r="D3" s="43"/>
      <c r="E3" s="43"/>
      <c r="F3" s="43"/>
      <c r="G3" s="44"/>
    </row>
    <row r="4" spans="2:7" x14ac:dyDescent="0.25">
      <c r="B4" s="20" t="s">
        <v>24</v>
      </c>
      <c r="C4" s="21" t="s">
        <v>25</v>
      </c>
      <c r="D4" s="21" t="s">
        <v>26</v>
      </c>
      <c r="E4" s="21" t="s">
        <v>26</v>
      </c>
      <c r="F4" s="21" t="s">
        <v>27</v>
      </c>
      <c r="G4" s="22" t="s">
        <v>27</v>
      </c>
    </row>
    <row r="5" spans="2:7" ht="14.45" x14ac:dyDescent="0.3">
      <c r="B5" s="20" t="s">
        <v>28</v>
      </c>
      <c r="C5" s="21" t="s">
        <v>29</v>
      </c>
      <c r="D5" s="21" t="s">
        <v>30</v>
      </c>
      <c r="E5" s="21" t="s">
        <v>31</v>
      </c>
      <c r="F5" s="21" t="s">
        <v>30</v>
      </c>
      <c r="G5" s="22" t="s">
        <v>31</v>
      </c>
    </row>
    <row r="6" spans="2:7" ht="14.45" x14ac:dyDescent="0.3">
      <c r="B6" s="20">
        <v>1</v>
      </c>
      <c r="C6" s="21">
        <v>0</v>
      </c>
      <c r="D6" s="21">
        <v>2.0699999999999998</v>
      </c>
      <c r="E6" s="21">
        <v>20.7</v>
      </c>
      <c r="F6" s="21">
        <v>0.14000000000000001</v>
      </c>
      <c r="G6" s="22">
        <v>1.4</v>
      </c>
    </row>
    <row r="7" spans="2:7" ht="14.45" x14ac:dyDescent="0.3">
      <c r="B7" s="20">
        <v>2</v>
      </c>
      <c r="C7" s="21">
        <v>20</v>
      </c>
      <c r="D7" s="21">
        <v>1.67</v>
      </c>
      <c r="E7" s="21">
        <v>33.4</v>
      </c>
      <c r="F7" s="21">
        <v>0.19</v>
      </c>
      <c r="G7" s="22">
        <v>3.8</v>
      </c>
    </row>
    <row r="8" spans="2:7" ht="14.45" x14ac:dyDescent="0.3">
      <c r="B8" s="20">
        <v>3</v>
      </c>
      <c r="C8" s="21">
        <v>40</v>
      </c>
      <c r="D8" s="21">
        <v>0.96</v>
      </c>
      <c r="E8" s="21">
        <v>19.2</v>
      </c>
      <c r="F8" s="21">
        <v>0.55000000000000004</v>
      </c>
      <c r="G8" s="22">
        <v>11</v>
      </c>
    </row>
    <row r="9" spans="2:7" ht="14.45" x14ac:dyDescent="0.3">
      <c r="B9" s="20">
        <v>4</v>
      </c>
      <c r="C9" s="21">
        <v>60</v>
      </c>
      <c r="D9" s="21">
        <v>1.84</v>
      </c>
      <c r="E9" s="21">
        <v>36.700000000000003</v>
      </c>
      <c r="F9" s="21">
        <v>0.01</v>
      </c>
      <c r="G9" s="22">
        <v>0.3</v>
      </c>
    </row>
    <row r="10" spans="2:7" ht="14.45" x14ac:dyDescent="0.3">
      <c r="B10" s="20">
        <v>5</v>
      </c>
      <c r="C10" s="21">
        <v>80</v>
      </c>
      <c r="D10" s="21">
        <v>6.3</v>
      </c>
      <c r="E10" s="21">
        <v>125.9</v>
      </c>
      <c r="F10" s="21">
        <v>0</v>
      </c>
      <c r="G10" s="22">
        <v>0</v>
      </c>
    </row>
    <row r="11" spans="2:7" ht="14.45" x14ac:dyDescent="0.3">
      <c r="B11" s="20">
        <v>6</v>
      </c>
      <c r="C11" s="21">
        <v>100</v>
      </c>
      <c r="D11" s="21">
        <v>4.59</v>
      </c>
      <c r="E11" s="21">
        <v>80.900000000000006</v>
      </c>
      <c r="F11" s="21">
        <v>0</v>
      </c>
      <c r="G11" s="22">
        <v>0</v>
      </c>
    </row>
    <row r="12" spans="2:7" ht="14.45" x14ac:dyDescent="0.3">
      <c r="B12" s="20">
        <v>7</v>
      </c>
      <c r="C12" s="21">
        <v>115.264</v>
      </c>
      <c r="D12" s="21">
        <v>3.9</v>
      </c>
      <c r="E12" s="21">
        <v>29.8</v>
      </c>
      <c r="F12" s="21">
        <v>0</v>
      </c>
      <c r="G12" s="22">
        <v>0</v>
      </c>
    </row>
    <row r="13" spans="2:7" thickBot="1" x14ac:dyDescent="0.35">
      <c r="B13" s="45"/>
      <c r="C13" s="46"/>
      <c r="D13" s="46"/>
      <c r="E13" s="47">
        <f>SUM(E6:E12)+200</f>
        <v>546.6</v>
      </c>
      <c r="F13" s="46"/>
      <c r="G13" s="48">
        <f>SUM(G6:G12)+200</f>
        <v>216.5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4" workbookViewId="0">
      <selection activeCell="A33" sqref="A33:E33"/>
    </sheetView>
  </sheetViews>
  <sheetFormatPr baseColWidth="10" defaultRowHeight="15" x14ac:dyDescent="0.25"/>
  <cols>
    <col min="1" max="1" width="20.28515625" customWidth="1"/>
    <col min="2" max="2" width="13.28515625" customWidth="1"/>
    <col min="3" max="3" width="13.7109375" customWidth="1"/>
    <col min="4" max="4" width="11.5703125" customWidth="1"/>
    <col min="5" max="5" width="11.42578125" customWidth="1"/>
    <col min="6" max="6" width="13.7109375" bestFit="1" customWidth="1"/>
  </cols>
  <sheetData>
    <row r="1" spans="2:11" ht="18.600000000000001" thickBot="1" x14ac:dyDescent="0.4">
      <c r="B1" s="75" t="s">
        <v>32</v>
      </c>
      <c r="C1" s="75"/>
      <c r="D1" s="75"/>
      <c r="E1" s="75"/>
      <c r="F1" s="75"/>
      <c r="G1" s="75"/>
      <c r="H1" s="75"/>
      <c r="I1" s="75"/>
      <c r="J1" s="75"/>
    </row>
    <row r="2" spans="2:11" ht="19.5" thickBot="1" x14ac:dyDescent="0.35">
      <c r="B2" s="81" t="s">
        <v>23</v>
      </c>
      <c r="C2" s="82"/>
      <c r="D2" s="82"/>
      <c r="E2" s="82"/>
      <c r="F2" s="82"/>
      <c r="G2" s="82"/>
      <c r="H2" s="82"/>
      <c r="I2" s="82"/>
      <c r="J2" s="83"/>
    </row>
    <row r="3" spans="2:11" ht="17.45" customHeight="1" x14ac:dyDescent="0.25">
      <c r="B3" s="39" t="s">
        <v>24</v>
      </c>
      <c r="C3" s="40" t="s">
        <v>25</v>
      </c>
      <c r="D3" s="40"/>
      <c r="E3" s="40" t="s">
        <v>6</v>
      </c>
      <c r="F3" s="40" t="s">
        <v>6</v>
      </c>
      <c r="G3" s="40" t="s">
        <v>41</v>
      </c>
      <c r="H3" s="40" t="s">
        <v>41</v>
      </c>
      <c r="I3" s="40" t="s">
        <v>45</v>
      </c>
      <c r="J3" s="41" t="s">
        <v>45</v>
      </c>
    </row>
    <row r="4" spans="2:11" ht="17.45" customHeight="1" x14ac:dyDescent="0.3">
      <c r="B4" s="20" t="s">
        <v>28</v>
      </c>
      <c r="C4" s="21" t="s">
        <v>29</v>
      </c>
      <c r="D4" s="21"/>
      <c r="E4" s="21" t="s">
        <v>30</v>
      </c>
      <c r="F4" s="21" t="s">
        <v>31</v>
      </c>
      <c r="G4" s="21" t="s">
        <v>30</v>
      </c>
      <c r="H4" s="21" t="s">
        <v>31</v>
      </c>
      <c r="I4" s="21" t="s">
        <v>30</v>
      </c>
      <c r="J4" s="22" t="s">
        <v>31</v>
      </c>
    </row>
    <row r="5" spans="2:11" ht="17.45" customHeight="1" x14ac:dyDescent="0.3">
      <c r="B5" s="20">
        <v>1</v>
      </c>
      <c r="C5" s="21">
        <v>0</v>
      </c>
      <c r="D5" s="21">
        <f>+(C6-C5)/2</f>
        <v>12.5</v>
      </c>
      <c r="E5" s="27">
        <v>1.79</v>
      </c>
      <c r="F5" s="27">
        <f>+E5*D5</f>
        <v>22.375</v>
      </c>
      <c r="G5" s="27">
        <v>1.2</v>
      </c>
      <c r="H5" s="27">
        <f>+G5*D5</f>
        <v>15</v>
      </c>
      <c r="I5" s="27">
        <v>0.46</v>
      </c>
      <c r="J5" s="28">
        <f>+I5*D5</f>
        <v>5.75</v>
      </c>
      <c r="K5">
        <f>+E5*D5</f>
        <v>22.375</v>
      </c>
    </row>
    <row r="6" spans="2:11" ht="17.45" customHeight="1" x14ac:dyDescent="0.3">
      <c r="B6" s="20">
        <v>2</v>
      </c>
      <c r="C6" s="21">
        <v>25</v>
      </c>
      <c r="D6" s="21">
        <f>+(C7-C5)/2</f>
        <v>25</v>
      </c>
      <c r="E6" s="27">
        <v>1.79</v>
      </c>
      <c r="F6" s="27">
        <f t="shared" ref="F6:F22" si="0">+E6*D6</f>
        <v>44.75</v>
      </c>
      <c r="G6" s="27">
        <v>1.2</v>
      </c>
      <c r="H6" s="27">
        <f t="shared" ref="H6:H22" si="1">+G6*D6</f>
        <v>30</v>
      </c>
      <c r="I6" s="27">
        <v>0.46</v>
      </c>
      <c r="J6" s="28">
        <f t="shared" ref="J6:J22" si="2">+I6*D6</f>
        <v>11.5</v>
      </c>
    </row>
    <row r="7" spans="2:11" ht="17.45" customHeight="1" x14ac:dyDescent="0.3">
      <c r="B7" s="20">
        <v>3</v>
      </c>
      <c r="C7" s="21">
        <v>50</v>
      </c>
      <c r="D7" s="21">
        <f t="shared" ref="D7:D21" si="3">+(C8-C6)/2</f>
        <v>25</v>
      </c>
      <c r="E7" s="27">
        <v>1.79</v>
      </c>
      <c r="F7" s="27">
        <f t="shared" si="0"/>
        <v>44.75</v>
      </c>
      <c r="G7" s="27">
        <v>1.2</v>
      </c>
      <c r="H7" s="27">
        <f t="shared" si="1"/>
        <v>30</v>
      </c>
      <c r="I7" s="27">
        <v>0.46</v>
      </c>
      <c r="J7" s="28">
        <f t="shared" si="2"/>
        <v>11.5</v>
      </c>
    </row>
    <row r="8" spans="2:11" ht="17.45" customHeight="1" x14ac:dyDescent="0.3">
      <c r="B8" s="20">
        <v>4</v>
      </c>
      <c r="C8" s="21">
        <v>75</v>
      </c>
      <c r="D8" s="21">
        <f t="shared" si="3"/>
        <v>25</v>
      </c>
      <c r="E8" s="27">
        <v>1.79</v>
      </c>
      <c r="F8" s="27">
        <f t="shared" si="0"/>
        <v>44.75</v>
      </c>
      <c r="G8" s="27">
        <v>1.2</v>
      </c>
      <c r="H8" s="27">
        <f t="shared" si="1"/>
        <v>30</v>
      </c>
      <c r="I8" s="27">
        <v>0.46</v>
      </c>
      <c r="J8" s="28">
        <f t="shared" si="2"/>
        <v>11.5</v>
      </c>
    </row>
    <row r="9" spans="2:11" ht="17.45" customHeight="1" x14ac:dyDescent="0.3">
      <c r="B9" s="20">
        <v>5</v>
      </c>
      <c r="C9" s="21">
        <v>100</v>
      </c>
      <c r="D9" s="21">
        <f t="shared" si="3"/>
        <v>25</v>
      </c>
      <c r="E9" s="27">
        <v>1.79</v>
      </c>
      <c r="F9" s="27">
        <f t="shared" si="0"/>
        <v>44.75</v>
      </c>
      <c r="G9" s="27">
        <v>1.2</v>
      </c>
      <c r="H9" s="27">
        <f t="shared" si="1"/>
        <v>30</v>
      </c>
      <c r="I9" s="27">
        <v>0.46</v>
      </c>
      <c r="J9" s="28">
        <f t="shared" si="2"/>
        <v>11.5</v>
      </c>
    </row>
    <row r="10" spans="2:11" ht="17.45" customHeight="1" x14ac:dyDescent="0.3">
      <c r="B10" s="20">
        <v>6</v>
      </c>
      <c r="C10" s="21">
        <v>125</v>
      </c>
      <c r="D10" s="21">
        <f t="shared" si="3"/>
        <v>25</v>
      </c>
      <c r="E10" s="27">
        <v>1.79</v>
      </c>
      <c r="F10" s="27">
        <f t="shared" si="0"/>
        <v>44.75</v>
      </c>
      <c r="G10" s="27">
        <v>1.2</v>
      </c>
      <c r="H10" s="27">
        <f t="shared" si="1"/>
        <v>30</v>
      </c>
      <c r="I10" s="27">
        <v>0.46</v>
      </c>
      <c r="J10" s="28">
        <f t="shared" si="2"/>
        <v>11.5</v>
      </c>
    </row>
    <row r="11" spans="2:11" ht="17.45" customHeight="1" x14ac:dyDescent="0.3">
      <c r="B11" s="20">
        <v>7</v>
      </c>
      <c r="C11" s="21">
        <v>150</v>
      </c>
      <c r="D11" s="21">
        <f t="shared" si="3"/>
        <v>25</v>
      </c>
      <c r="E11" s="27">
        <v>1.79</v>
      </c>
      <c r="F11" s="27">
        <f t="shared" si="0"/>
        <v>44.75</v>
      </c>
      <c r="G11" s="27">
        <v>1.2</v>
      </c>
      <c r="H11" s="27">
        <f t="shared" si="1"/>
        <v>30</v>
      </c>
      <c r="I11" s="27">
        <v>0.46</v>
      </c>
      <c r="J11" s="28">
        <f t="shared" si="2"/>
        <v>11.5</v>
      </c>
    </row>
    <row r="12" spans="2:11" ht="17.45" customHeight="1" x14ac:dyDescent="0.3">
      <c r="B12" s="20">
        <v>8</v>
      </c>
      <c r="C12" s="21">
        <v>175</v>
      </c>
      <c r="D12" s="21">
        <f t="shared" si="3"/>
        <v>25</v>
      </c>
      <c r="E12" s="27">
        <v>1.79</v>
      </c>
      <c r="F12" s="27">
        <f t="shared" si="0"/>
        <v>44.75</v>
      </c>
      <c r="G12" s="27">
        <v>1.2</v>
      </c>
      <c r="H12" s="27">
        <f t="shared" si="1"/>
        <v>30</v>
      </c>
      <c r="I12" s="27">
        <v>0.46</v>
      </c>
      <c r="J12" s="28">
        <f t="shared" si="2"/>
        <v>11.5</v>
      </c>
    </row>
    <row r="13" spans="2:11" ht="17.45" customHeight="1" x14ac:dyDescent="0.3">
      <c r="B13" s="20">
        <v>9</v>
      </c>
      <c r="C13" s="21">
        <v>200</v>
      </c>
      <c r="D13" s="21">
        <f t="shared" si="3"/>
        <v>25</v>
      </c>
      <c r="E13" s="27">
        <v>1.79</v>
      </c>
      <c r="F13" s="27">
        <f t="shared" si="0"/>
        <v>44.75</v>
      </c>
      <c r="G13" s="27">
        <v>1.2</v>
      </c>
      <c r="H13" s="27">
        <f t="shared" si="1"/>
        <v>30</v>
      </c>
      <c r="I13" s="27">
        <v>0.46</v>
      </c>
      <c r="J13" s="28">
        <f t="shared" si="2"/>
        <v>11.5</v>
      </c>
    </row>
    <row r="14" spans="2:11" ht="17.45" customHeight="1" x14ac:dyDescent="0.3">
      <c r="B14" s="20">
        <v>10</v>
      </c>
      <c r="C14" s="21">
        <v>225</v>
      </c>
      <c r="D14" s="21">
        <f t="shared" si="3"/>
        <v>25</v>
      </c>
      <c r="E14" s="27">
        <v>1.79</v>
      </c>
      <c r="F14" s="27">
        <f t="shared" si="0"/>
        <v>44.75</v>
      </c>
      <c r="G14" s="27">
        <v>1.2</v>
      </c>
      <c r="H14" s="27">
        <f t="shared" si="1"/>
        <v>30</v>
      </c>
      <c r="I14" s="27">
        <v>0.46</v>
      </c>
      <c r="J14" s="28">
        <f t="shared" si="2"/>
        <v>11.5</v>
      </c>
    </row>
    <row r="15" spans="2:11" ht="17.45" customHeight="1" x14ac:dyDescent="0.3">
      <c r="B15" s="20">
        <v>11</v>
      </c>
      <c r="C15" s="21">
        <v>250</v>
      </c>
      <c r="D15" s="21">
        <f t="shared" si="3"/>
        <v>25</v>
      </c>
      <c r="E15" s="27">
        <v>1.79</v>
      </c>
      <c r="F15" s="27">
        <f t="shared" si="0"/>
        <v>44.75</v>
      </c>
      <c r="G15" s="27">
        <v>1.2</v>
      </c>
      <c r="H15" s="27">
        <f t="shared" si="1"/>
        <v>30</v>
      </c>
      <c r="I15" s="27">
        <v>0.46</v>
      </c>
      <c r="J15" s="28">
        <f t="shared" si="2"/>
        <v>11.5</v>
      </c>
    </row>
    <row r="16" spans="2:11" ht="17.45" customHeight="1" x14ac:dyDescent="0.3">
      <c r="B16" s="20">
        <v>12</v>
      </c>
      <c r="C16" s="21">
        <v>275</v>
      </c>
      <c r="D16" s="21">
        <f t="shared" si="3"/>
        <v>25</v>
      </c>
      <c r="E16" s="27">
        <v>1.79</v>
      </c>
      <c r="F16" s="27">
        <f t="shared" si="0"/>
        <v>44.75</v>
      </c>
      <c r="G16" s="27">
        <v>1.2</v>
      </c>
      <c r="H16" s="27">
        <f t="shared" si="1"/>
        <v>30</v>
      </c>
      <c r="I16" s="27">
        <v>0.46</v>
      </c>
      <c r="J16" s="28">
        <f t="shared" si="2"/>
        <v>11.5</v>
      </c>
    </row>
    <row r="17" spans="1:10" ht="17.45" customHeight="1" x14ac:dyDescent="0.3">
      <c r="B17" s="20">
        <v>13</v>
      </c>
      <c r="C17" s="21">
        <v>300</v>
      </c>
      <c r="D17" s="21">
        <f t="shared" si="3"/>
        <v>25</v>
      </c>
      <c r="E17" s="27">
        <v>1.79</v>
      </c>
      <c r="F17" s="27">
        <f t="shared" si="0"/>
        <v>44.75</v>
      </c>
      <c r="G17" s="27">
        <v>1.2</v>
      </c>
      <c r="H17" s="27">
        <f t="shared" si="1"/>
        <v>30</v>
      </c>
      <c r="I17" s="27">
        <v>0.46</v>
      </c>
      <c r="J17" s="28">
        <f t="shared" si="2"/>
        <v>11.5</v>
      </c>
    </row>
    <row r="18" spans="1:10" ht="17.45" customHeight="1" x14ac:dyDescent="0.3">
      <c r="B18" s="20">
        <v>14</v>
      </c>
      <c r="C18" s="21">
        <v>325</v>
      </c>
      <c r="D18" s="21">
        <f t="shared" si="3"/>
        <v>25</v>
      </c>
      <c r="E18" s="27">
        <v>1.79</v>
      </c>
      <c r="F18" s="27">
        <f t="shared" si="0"/>
        <v>44.75</v>
      </c>
      <c r="G18" s="27">
        <v>1.2</v>
      </c>
      <c r="H18" s="27">
        <f t="shared" si="1"/>
        <v>30</v>
      </c>
      <c r="I18" s="27">
        <v>0.46</v>
      </c>
      <c r="J18" s="28">
        <f t="shared" si="2"/>
        <v>11.5</v>
      </c>
    </row>
    <row r="19" spans="1:10" ht="17.45" customHeight="1" x14ac:dyDescent="0.3">
      <c r="B19" s="20">
        <v>15</v>
      </c>
      <c r="C19" s="21">
        <v>350</v>
      </c>
      <c r="D19" s="21">
        <f t="shared" si="3"/>
        <v>25</v>
      </c>
      <c r="E19" s="27">
        <v>1.79</v>
      </c>
      <c r="F19" s="27">
        <f t="shared" si="0"/>
        <v>44.75</v>
      </c>
      <c r="G19" s="27">
        <v>1.2</v>
      </c>
      <c r="H19" s="27">
        <f t="shared" si="1"/>
        <v>30</v>
      </c>
      <c r="I19" s="27">
        <v>0.46</v>
      </c>
      <c r="J19" s="28">
        <f t="shared" si="2"/>
        <v>11.5</v>
      </c>
    </row>
    <row r="20" spans="1:10" ht="17.45" customHeight="1" x14ac:dyDescent="0.3">
      <c r="B20" s="20">
        <v>16</v>
      </c>
      <c r="C20" s="21">
        <v>375</v>
      </c>
      <c r="D20" s="21">
        <f t="shared" si="3"/>
        <v>19.5</v>
      </c>
      <c r="E20" s="27">
        <v>1.79</v>
      </c>
      <c r="F20" s="27">
        <f t="shared" si="0"/>
        <v>34.905000000000001</v>
      </c>
      <c r="G20" s="27">
        <v>1.2</v>
      </c>
      <c r="H20" s="27">
        <f t="shared" si="1"/>
        <v>23.4</v>
      </c>
      <c r="I20" s="27">
        <v>0.46</v>
      </c>
      <c r="J20" s="28">
        <f>+I20*D20</f>
        <v>8.9700000000000006</v>
      </c>
    </row>
    <row r="21" spans="1:10" ht="17.45" customHeight="1" x14ac:dyDescent="0.3">
      <c r="B21" s="20">
        <v>17</v>
      </c>
      <c r="C21" s="21">
        <v>389</v>
      </c>
      <c r="D21" s="21">
        <f t="shared" si="3"/>
        <v>12.5</v>
      </c>
      <c r="E21" s="27">
        <v>1.79</v>
      </c>
      <c r="F21" s="27">
        <f t="shared" si="0"/>
        <v>22.375</v>
      </c>
      <c r="G21" s="27">
        <v>1.2</v>
      </c>
      <c r="H21" s="27">
        <f t="shared" si="1"/>
        <v>15</v>
      </c>
      <c r="I21" s="27">
        <v>0.46</v>
      </c>
      <c r="J21" s="28">
        <f t="shared" si="2"/>
        <v>5.75</v>
      </c>
    </row>
    <row r="22" spans="1:10" ht="17.45" customHeight="1" x14ac:dyDescent="0.25">
      <c r="B22" s="20">
        <v>18</v>
      </c>
      <c r="C22" s="21">
        <v>400</v>
      </c>
      <c r="D22" s="21">
        <f>+(425-C21)/2</f>
        <v>18</v>
      </c>
      <c r="E22" s="27">
        <v>1.79</v>
      </c>
      <c r="F22" s="27">
        <f t="shared" si="0"/>
        <v>32.22</v>
      </c>
      <c r="G22" s="27">
        <v>1.2</v>
      </c>
      <c r="H22" s="27">
        <f t="shared" si="1"/>
        <v>21.599999999999998</v>
      </c>
      <c r="I22" s="27">
        <v>0.46</v>
      </c>
      <c r="J22" s="28">
        <f t="shared" si="2"/>
        <v>8.2800000000000011</v>
      </c>
    </row>
    <row r="23" spans="1:10" ht="15.75" thickBot="1" x14ac:dyDescent="0.3">
      <c r="B23" s="35"/>
      <c r="C23" s="36"/>
      <c r="D23" s="36"/>
      <c r="E23" s="37"/>
      <c r="F23" s="38">
        <f>SUM(F5:F22)</f>
        <v>738.375</v>
      </c>
      <c r="G23" s="37"/>
      <c r="H23" s="38">
        <f>SUM(H5:H22)</f>
        <v>495</v>
      </c>
      <c r="I23" s="37"/>
      <c r="J23" s="38">
        <f>SUM(J5:J22)</f>
        <v>189.75</v>
      </c>
    </row>
    <row r="25" spans="1:10" ht="15.6" x14ac:dyDescent="0.3">
      <c r="A25" s="84" t="s">
        <v>33</v>
      </c>
      <c r="B25" s="84"/>
      <c r="C25" s="84"/>
      <c r="D25" s="84"/>
      <c r="E25" s="84"/>
      <c r="F25" s="84"/>
      <c r="G25" s="84"/>
    </row>
    <row r="27" spans="1:10" ht="17.25" thickBot="1" x14ac:dyDescent="0.35">
      <c r="A27" s="10"/>
      <c r="B27" s="11"/>
      <c r="C27" s="12"/>
      <c r="D27" s="13"/>
      <c r="E27" s="13"/>
      <c r="F27" s="14" t="s">
        <v>34</v>
      </c>
      <c r="G27" s="15" t="s">
        <v>35</v>
      </c>
    </row>
    <row r="28" spans="1:10" ht="21" x14ac:dyDescent="0.25">
      <c r="A28" s="85" t="s">
        <v>55</v>
      </c>
      <c r="B28" s="86"/>
      <c r="C28" s="86"/>
      <c r="D28" s="86"/>
      <c r="E28" s="86"/>
      <c r="F28" s="30">
        <f>C22*0.2*7.5</f>
        <v>600</v>
      </c>
      <c r="G28" s="31" t="s">
        <v>36</v>
      </c>
    </row>
    <row r="29" spans="1:10" ht="19.899999999999999" customHeight="1" thickBot="1" x14ac:dyDescent="0.3">
      <c r="A29" s="79" t="s">
        <v>56</v>
      </c>
      <c r="B29" s="80"/>
      <c r="C29" s="80"/>
      <c r="D29" s="80"/>
      <c r="E29" s="80"/>
      <c r="F29" s="32">
        <f>C22*0.15*4</f>
        <v>240</v>
      </c>
      <c r="G29" s="33" t="s">
        <v>38</v>
      </c>
    </row>
    <row r="30" spans="1:10" ht="22.15" customHeight="1" thickBot="1" x14ac:dyDescent="0.3">
      <c r="A30" s="79" t="s">
        <v>46</v>
      </c>
      <c r="B30" s="80"/>
      <c r="C30" s="80"/>
      <c r="D30" s="80"/>
      <c r="E30" s="80"/>
      <c r="F30" s="30">
        <f>C22*2*0.2</f>
        <v>160</v>
      </c>
      <c r="G30" s="33" t="s">
        <v>36</v>
      </c>
    </row>
    <row r="31" spans="1:10" ht="20.25" thickBot="1" x14ac:dyDescent="0.3">
      <c r="A31" s="79" t="s">
        <v>49</v>
      </c>
      <c r="B31" s="80"/>
      <c r="C31" s="80"/>
      <c r="D31" s="80"/>
      <c r="E31" s="80"/>
      <c r="F31" s="30">
        <f>+C22*4</f>
        <v>1600</v>
      </c>
      <c r="G31" s="33" t="s">
        <v>47</v>
      </c>
    </row>
    <row r="32" spans="1:10" ht="20.25" thickBot="1" x14ac:dyDescent="0.3">
      <c r="A32" s="79" t="s">
        <v>42</v>
      </c>
      <c r="B32" s="80"/>
      <c r="C32" s="80"/>
      <c r="D32" s="80"/>
      <c r="E32" s="80"/>
      <c r="F32" s="30">
        <f>+F31*1.5/1000</f>
        <v>2.4</v>
      </c>
      <c r="G32" s="33" t="s">
        <v>48</v>
      </c>
    </row>
    <row r="33" spans="1:7" ht="20.25" thickBot="1" x14ac:dyDescent="0.3">
      <c r="A33" s="79" t="s">
        <v>50</v>
      </c>
      <c r="B33" s="80"/>
      <c r="C33" s="80"/>
      <c r="D33" s="80"/>
      <c r="E33" s="80"/>
      <c r="F33" s="30">
        <f>+F34*2.7/1000</f>
        <v>4.32</v>
      </c>
      <c r="G33" s="33" t="str">
        <f>+G32</f>
        <v>(T)</v>
      </c>
    </row>
    <row r="34" spans="1:7" ht="20.25" thickBot="1" x14ac:dyDescent="0.3">
      <c r="A34" s="79" t="s">
        <v>51</v>
      </c>
      <c r="B34" s="80"/>
      <c r="C34" s="80"/>
      <c r="D34" s="80"/>
      <c r="E34" s="80"/>
      <c r="F34" s="30">
        <f>+F31</f>
        <v>1600</v>
      </c>
      <c r="G34" s="34" t="s">
        <v>47</v>
      </c>
    </row>
  </sheetData>
  <mergeCells count="10">
    <mergeCell ref="A31:E31"/>
    <mergeCell ref="A32:E32"/>
    <mergeCell ref="A33:E33"/>
    <mergeCell ref="A34:E34"/>
    <mergeCell ref="B1:J1"/>
    <mergeCell ref="B2:J2"/>
    <mergeCell ref="A25:G25"/>
    <mergeCell ref="A28:E28"/>
    <mergeCell ref="A29:E29"/>
    <mergeCell ref="A30:E3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workbookViewId="0">
      <selection activeCell="F31" sqref="F31"/>
    </sheetView>
  </sheetViews>
  <sheetFormatPr baseColWidth="10" defaultRowHeight="15" x14ac:dyDescent="0.25"/>
  <cols>
    <col min="4" max="4" width="11.5703125" hidden="1" customWidth="1"/>
    <col min="5" max="5" width="8.28515625" bestFit="1" customWidth="1"/>
    <col min="6" max="6" width="13.7109375" bestFit="1" customWidth="1"/>
    <col min="11" max="12" width="15" bestFit="1" customWidth="1"/>
  </cols>
  <sheetData>
    <row r="1" spans="2:12" ht="18.600000000000001" thickBot="1" x14ac:dyDescent="0.4">
      <c r="B1" s="75" t="s">
        <v>32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2" ht="18.75" x14ac:dyDescent="0.3">
      <c r="B2" s="76" t="s">
        <v>39</v>
      </c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2:12" ht="18.600000000000001" thickBot="1" x14ac:dyDescent="0.4">
      <c r="B3" s="42"/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2:12" ht="17.45" customHeight="1" x14ac:dyDescent="0.25">
      <c r="B4" s="53" t="s">
        <v>24</v>
      </c>
      <c r="C4" s="54" t="s">
        <v>25</v>
      </c>
      <c r="D4" s="54"/>
      <c r="E4" s="54" t="s">
        <v>6</v>
      </c>
      <c r="F4" s="54" t="s">
        <v>6</v>
      </c>
      <c r="G4" s="54" t="s">
        <v>41</v>
      </c>
      <c r="H4" s="54" t="s">
        <v>41</v>
      </c>
      <c r="I4" s="54" t="s">
        <v>17</v>
      </c>
      <c r="J4" s="54" t="s">
        <v>17</v>
      </c>
      <c r="K4" s="54" t="s">
        <v>52</v>
      </c>
      <c r="L4" s="55" t="s">
        <v>52</v>
      </c>
    </row>
    <row r="5" spans="2:12" ht="17.45" customHeight="1" x14ac:dyDescent="0.3">
      <c r="B5" s="49" t="s">
        <v>28</v>
      </c>
      <c r="C5" s="50" t="s">
        <v>29</v>
      </c>
      <c r="D5" s="50"/>
      <c r="E5" s="50" t="s">
        <v>30</v>
      </c>
      <c r="F5" s="50" t="s">
        <v>31</v>
      </c>
      <c r="G5" s="50" t="s">
        <v>30</v>
      </c>
      <c r="H5" s="50" t="s">
        <v>31</v>
      </c>
      <c r="I5" s="50" t="s">
        <v>30</v>
      </c>
      <c r="J5" s="50" t="s">
        <v>31</v>
      </c>
      <c r="K5" s="50" t="s">
        <v>30</v>
      </c>
      <c r="L5" s="51" t="s">
        <v>31</v>
      </c>
    </row>
    <row r="6" spans="2:12" ht="17.45" customHeight="1" x14ac:dyDescent="0.3">
      <c r="B6" s="20">
        <v>1</v>
      </c>
      <c r="C6" s="21">
        <v>0</v>
      </c>
      <c r="D6" s="21">
        <f>+(C7-C6)/2</f>
        <v>10</v>
      </c>
      <c r="E6" s="21">
        <v>1.2</v>
      </c>
      <c r="F6" s="21">
        <v>12</v>
      </c>
      <c r="G6" s="21">
        <v>1.2</v>
      </c>
      <c r="H6" s="21">
        <v>12</v>
      </c>
      <c r="I6" s="21">
        <v>0.3</v>
      </c>
      <c r="J6" s="21">
        <v>3</v>
      </c>
      <c r="K6" s="21">
        <f>2*2*0.15</f>
        <v>0.6</v>
      </c>
      <c r="L6" s="22">
        <f>+D6*K6</f>
        <v>6</v>
      </c>
    </row>
    <row r="7" spans="2:12" ht="17.45" customHeight="1" x14ac:dyDescent="0.3">
      <c r="B7" s="20">
        <v>2</v>
      </c>
      <c r="C7" s="21">
        <v>20</v>
      </c>
      <c r="D7" s="21">
        <f>+(C8-C6)/2</f>
        <v>20</v>
      </c>
      <c r="E7" s="21">
        <v>1.2</v>
      </c>
      <c r="F7" s="21">
        <v>24</v>
      </c>
      <c r="G7" s="21">
        <v>1.2</v>
      </c>
      <c r="H7" s="21">
        <v>24</v>
      </c>
      <c r="I7" s="21">
        <v>0.3</v>
      </c>
      <c r="J7" s="21">
        <v>6</v>
      </c>
      <c r="K7" s="21">
        <f t="shared" ref="K7:K23" si="0">2*2*0.15</f>
        <v>0.6</v>
      </c>
      <c r="L7" s="22">
        <f t="shared" ref="L7:L23" si="1">+D7*K7</f>
        <v>12</v>
      </c>
    </row>
    <row r="8" spans="2:12" ht="17.45" customHeight="1" x14ac:dyDescent="0.3">
      <c r="B8" s="20">
        <v>3</v>
      </c>
      <c r="C8" s="21">
        <v>40</v>
      </c>
      <c r="D8" s="21">
        <f t="shared" ref="D8:D22" si="2">+(C9-C7)/2</f>
        <v>20</v>
      </c>
      <c r="E8" s="21">
        <v>1.2</v>
      </c>
      <c r="F8" s="21">
        <v>24</v>
      </c>
      <c r="G8" s="21">
        <v>1.2</v>
      </c>
      <c r="H8" s="21">
        <v>24</v>
      </c>
      <c r="I8" s="21">
        <v>0.3</v>
      </c>
      <c r="J8" s="21">
        <v>6</v>
      </c>
      <c r="K8" s="21">
        <f t="shared" si="0"/>
        <v>0.6</v>
      </c>
      <c r="L8" s="22">
        <f t="shared" si="1"/>
        <v>12</v>
      </c>
    </row>
    <row r="9" spans="2:12" ht="17.45" customHeight="1" x14ac:dyDescent="0.3">
      <c r="B9" s="20">
        <v>4</v>
      </c>
      <c r="C9" s="21">
        <v>60</v>
      </c>
      <c r="D9" s="21">
        <f t="shared" si="2"/>
        <v>20</v>
      </c>
      <c r="E9" s="21">
        <v>1.2</v>
      </c>
      <c r="F9" s="21">
        <v>24</v>
      </c>
      <c r="G9" s="21">
        <v>1.2</v>
      </c>
      <c r="H9" s="21">
        <v>24</v>
      </c>
      <c r="I9" s="21">
        <v>0.3</v>
      </c>
      <c r="J9" s="21">
        <v>6</v>
      </c>
      <c r="K9" s="21">
        <f t="shared" si="0"/>
        <v>0.6</v>
      </c>
      <c r="L9" s="22">
        <f t="shared" si="1"/>
        <v>12</v>
      </c>
    </row>
    <row r="10" spans="2:12" ht="17.45" customHeight="1" x14ac:dyDescent="0.3">
      <c r="B10" s="20">
        <v>5</v>
      </c>
      <c r="C10" s="21">
        <v>80</v>
      </c>
      <c r="D10" s="21">
        <f t="shared" si="2"/>
        <v>20</v>
      </c>
      <c r="E10" s="21">
        <v>1.2</v>
      </c>
      <c r="F10" s="21">
        <v>24</v>
      </c>
      <c r="G10" s="21">
        <v>1.2</v>
      </c>
      <c r="H10" s="21">
        <v>24</v>
      </c>
      <c r="I10" s="21">
        <v>0.3</v>
      </c>
      <c r="J10" s="21">
        <v>6</v>
      </c>
      <c r="K10" s="21">
        <f t="shared" si="0"/>
        <v>0.6</v>
      </c>
      <c r="L10" s="22">
        <f t="shared" si="1"/>
        <v>12</v>
      </c>
    </row>
    <row r="11" spans="2:12" ht="17.45" customHeight="1" x14ac:dyDescent="0.3">
      <c r="B11" s="20">
        <v>6</v>
      </c>
      <c r="C11" s="21">
        <v>100</v>
      </c>
      <c r="D11" s="21">
        <f t="shared" si="2"/>
        <v>20</v>
      </c>
      <c r="E11" s="21">
        <v>1.2</v>
      </c>
      <c r="F11" s="21">
        <v>24</v>
      </c>
      <c r="G11" s="21">
        <v>1.2</v>
      </c>
      <c r="H11" s="21">
        <v>24</v>
      </c>
      <c r="I11" s="21">
        <v>0.3</v>
      </c>
      <c r="J11" s="21">
        <v>6</v>
      </c>
      <c r="K11" s="21">
        <f t="shared" si="0"/>
        <v>0.6</v>
      </c>
      <c r="L11" s="22">
        <f t="shared" si="1"/>
        <v>12</v>
      </c>
    </row>
    <row r="12" spans="2:12" ht="17.45" customHeight="1" x14ac:dyDescent="0.3">
      <c r="B12" s="20">
        <v>7</v>
      </c>
      <c r="C12" s="21">
        <v>120</v>
      </c>
      <c r="D12" s="21">
        <f t="shared" si="2"/>
        <v>20</v>
      </c>
      <c r="E12" s="21">
        <v>1.2</v>
      </c>
      <c r="F12" s="21">
        <v>24</v>
      </c>
      <c r="G12" s="21">
        <v>1.2</v>
      </c>
      <c r="H12" s="21">
        <v>24</v>
      </c>
      <c r="I12" s="21">
        <v>0.3</v>
      </c>
      <c r="J12" s="21">
        <v>6</v>
      </c>
      <c r="K12" s="21">
        <f t="shared" si="0"/>
        <v>0.6</v>
      </c>
      <c r="L12" s="22">
        <f t="shared" si="1"/>
        <v>12</v>
      </c>
    </row>
    <row r="13" spans="2:12" ht="17.45" customHeight="1" x14ac:dyDescent="0.3">
      <c r="B13" s="20">
        <v>8</v>
      </c>
      <c r="C13" s="21">
        <v>140</v>
      </c>
      <c r="D13" s="21">
        <f t="shared" si="2"/>
        <v>16.180000000000007</v>
      </c>
      <c r="E13" s="21">
        <v>1.2</v>
      </c>
      <c r="F13" s="21">
        <v>19.399999999999999</v>
      </c>
      <c r="G13" s="21">
        <v>1.2</v>
      </c>
      <c r="H13" s="21">
        <v>19.399999999999999</v>
      </c>
      <c r="I13" s="21">
        <v>0.3</v>
      </c>
      <c r="J13" s="21">
        <v>4.9000000000000004</v>
      </c>
      <c r="K13" s="21">
        <f t="shared" si="0"/>
        <v>0.6</v>
      </c>
      <c r="L13" s="22">
        <f t="shared" si="1"/>
        <v>9.7080000000000037</v>
      </c>
    </row>
    <row r="14" spans="2:12" ht="17.45" customHeight="1" x14ac:dyDescent="0.3">
      <c r="B14" s="20">
        <v>9</v>
      </c>
      <c r="C14" s="21">
        <v>152.36000000000001</v>
      </c>
      <c r="D14" s="21">
        <f t="shared" si="2"/>
        <v>20</v>
      </c>
      <c r="E14" s="21">
        <v>1.2</v>
      </c>
      <c r="F14" s="21">
        <v>24</v>
      </c>
      <c r="G14" s="21">
        <v>1.2</v>
      </c>
      <c r="H14" s="21">
        <v>24</v>
      </c>
      <c r="I14" s="21">
        <v>0.3</v>
      </c>
      <c r="J14" s="21">
        <v>6</v>
      </c>
      <c r="K14" s="21">
        <f t="shared" si="0"/>
        <v>0.6</v>
      </c>
      <c r="L14" s="22">
        <f t="shared" si="1"/>
        <v>12</v>
      </c>
    </row>
    <row r="15" spans="2:12" ht="17.45" customHeight="1" x14ac:dyDescent="0.3">
      <c r="B15" s="20">
        <v>10</v>
      </c>
      <c r="C15" s="21">
        <v>180</v>
      </c>
      <c r="D15" s="21">
        <f t="shared" si="2"/>
        <v>23.819999999999993</v>
      </c>
      <c r="E15" s="21">
        <v>1.2</v>
      </c>
      <c r="F15" s="21">
        <v>28.6</v>
      </c>
      <c r="G15" s="21">
        <v>1.2</v>
      </c>
      <c r="H15" s="21">
        <v>28.6</v>
      </c>
      <c r="I15" s="21">
        <v>0.3</v>
      </c>
      <c r="J15" s="21">
        <v>7.1</v>
      </c>
      <c r="K15" s="21">
        <f t="shared" si="0"/>
        <v>0.6</v>
      </c>
      <c r="L15" s="22">
        <f t="shared" si="1"/>
        <v>14.291999999999996</v>
      </c>
    </row>
    <row r="16" spans="2:12" ht="17.45" customHeight="1" x14ac:dyDescent="0.3">
      <c r="B16" s="20">
        <v>11</v>
      </c>
      <c r="C16" s="21">
        <v>200</v>
      </c>
      <c r="D16" s="21">
        <f t="shared" si="2"/>
        <v>20</v>
      </c>
      <c r="E16" s="21">
        <v>1.2</v>
      </c>
      <c r="F16" s="21">
        <v>24</v>
      </c>
      <c r="G16" s="21">
        <v>1.2</v>
      </c>
      <c r="H16" s="21">
        <v>24</v>
      </c>
      <c r="I16" s="21">
        <v>0.3</v>
      </c>
      <c r="J16" s="21">
        <v>6</v>
      </c>
      <c r="K16" s="21">
        <f t="shared" si="0"/>
        <v>0.6</v>
      </c>
      <c r="L16" s="22">
        <f t="shared" si="1"/>
        <v>12</v>
      </c>
    </row>
    <row r="17" spans="1:12" ht="17.45" customHeight="1" x14ac:dyDescent="0.3">
      <c r="B17" s="20">
        <v>12</v>
      </c>
      <c r="C17" s="21">
        <v>220</v>
      </c>
      <c r="D17" s="21">
        <f t="shared" si="2"/>
        <v>20</v>
      </c>
      <c r="E17" s="21">
        <v>1.2</v>
      </c>
      <c r="F17" s="21">
        <v>24</v>
      </c>
      <c r="G17" s="21">
        <v>1.2</v>
      </c>
      <c r="H17" s="21">
        <v>24</v>
      </c>
      <c r="I17" s="21">
        <v>0.3</v>
      </c>
      <c r="J17" s="21">
        <v>6</v>
      </c>
      <c r="K17" s="21">
        <f t="shared" si="0"/>
        <v>0.6</v>
      </c>
      <c r="L17" s="22">
        <f t="shared" si="1"/>
        <v>12</v>
      </c>
    </row>
    <row r="18" spans="1:12" ht="17.45" customHeight="1" x14ac:dyDescent="0.3">
      <c r="B18" s="20">
        <v>13</v>
      </c>
      <c r="C18" s="21">
        <v>240</v>
      </c>
      <c r="D18" s="21">
        <f t="shared" si="2"/>
        <v>20</v>
      </c>
      <c r="E18" s="21">
        <v>1.2</v>
      </c>
      <c r="F18" s="21">
        <v>24</v>
      </c>
      <c r="G18" s="21">
        <v>1.2</v>
      </c>
      <c r="H18" s="21">
        <v>24</v>
      </c>
      <c r="I18" s="21">
        <v>0.3</v>
      </c>
      <c r="J18" s="21">
        <v>6</v>
      </c>
      <c r="K18" s="21">
        <f t="shared" si="0"/>
        <v>0.6</v>
      </c>
      <c r="L18" s="22">
        <f t="shared" si="1"/>
        <v>12</v>
      </c>
    </row>
    <row r="19" spans="1:12" ht="17.45" customHeight="1" x14ac:dyDescent="0.3">
      <c r="B19" s="20">
        <v>14</v>
      </c>
      <c r="C19" s="21">
        <v>260</v>
      </c>
      <c r="D19" s="21">
        <f t="shared" si="2"/>
        <v>20</v>
      </c>
      <c r="E19" s="21">
        <v>1.2</v>
      </c>
      <c r="F19" s="21">
        <v>24</v>
      </c>
      <c r="G19" s="21">
        <v>1.2</v>
      </c>
      <c r="H19" s="21">
        <v>24</v>
      </c>
      <c r="I19" s="21">
        <v>0.3</v>
      </c>
      <c r="J19" s="21">
        <v>6</v>
      </c>
      <c r="K19" s="21">
        <f t="shared" si="0"/>
        <v>0.6</v>
      </c>
      <c r="L19" s="22">
        <f t="shared" si="1"/>
        <v>12</v>
      </c>
    </row>
    <row r="20" spans="1:12" ht="17.45" customHeight="1" x14ac:dyDescent="0.3">
      <c r="B20" s="20">
        <v>15</v>
      </c>
      <c r="C20" s="21">
        <v>280</v>
      </c>
      <c r="D20" s="21">
        <f t="shared" si="2"/>
        <v>20</v>
      </c>
      <c r="E20" s="21">
        <v>1.2</v>
      </c>
      <c r="F20" s="21">
        <v>24</v>
      </c>
      <c r="G20" s="21">
        <v>1.2</v>
      </c>
      <c r="H20" s="21">
        <v>24</v>
      </c>
      <c r="I20" s="21">
        <v>0.3</v>
      </c>
      <c r="J20" s="21">
        <v>6</v>
      </c>
      <c r="K20" s="21">
        <f t="shared" si="0"/>
        <v>0.6</v>
      </c>
      <c r="L20" s="22">
        <f t="shared" si="1"/>
        <v>12</v>
      </c>
    </row>
    <row r="21" spans="1:12" ht="17.45" customHeight="1" x14ac:dyDescent="0.3">
      <c r="B21" s="20">
        <v>16</v>
      </c>
      <c r="C21" s="21">
        <v>300</v>
      </c>
      <c r="D21" s="21">
        <f t="shared" si="2"/>
        <v>20</v>
      </c>
      <c r="E21" s="21">
        <v>1.2</v>
      </c>
      <c r="F21" s="21">
        <v>24</v>
      </c>
      <c r="G21" s="21">
        <v>1.2</v>
      </c>
      <c r="H21" s="21">
        <v>24</v>
      </c>
      <c r="I21" s="21">
        <v>0.3</v>
      </c>
      <c r="J21" s="21">
        <v>6</v>
      </c>
      <c r="K21" s="21">
        <f t="shared" si="0"/>
        <v>0.6</v>
      </c>
      <c r="L21" s="22">
        <f t="shared" si="1"/>
        <v>12</v>
      </c>
    </row>
    <row r="22" spans="1:12" ht="17.45" customHeight="1" x14ac:dyDescent="0.3">
      <c r="B22" s="20">
        <v>17</v>
      </c>
      <c r="C22" s="21">
        <v>320</v>
      </c>
      <c r="D22" s="21">
        <f t="shared" si="2"/>
        <v>20.831999999999994</v>
      </c>
      <c r="E22" s="21">
        <v>1.2</v>
      </c>
      <c r="F22" s="21">
        <v>25</v>
      </c>
      <c r="G22" s="21">
        <v>1.2</v>
      </c>
      <c r="H22" s="21">
        <v>25</v>
      </c>
      <c r="I22" s="21">
        <v>0.3</v>
      </c>
      <c r="J22" s="21">
        <v>6.2</v>
      </c>
      <c r="K22" s="21">
        <f t="shared" si="0"/>
        <v>0.6</v>
      </c>
      <c r="L22" s="22">
        <f t="shared" si="1"/>
        <v>12.499199999999997</v>
      </c>
    </row>
    <row r="23" spans="1:12" ht="17.45" customHeight="1" thickBot="1" x14ac:dyDescent="0.35">
      <c r="B23" s="23">
        <v>18</v>
      </c>
      <c r="C23" s="24">
        <v>341.66399999999999</v>
      </c>
      <c r="D23" s="21">
        <f>+(C23-C22)/2</f>
        <v>10.831999999999994</v>
      </c>
      <c r="E23" s="24">
        <v>1.2</v>
      </c>
      <c r="F23" s="24">
        <v>13</v>
      </c>
      <c r="G23" s="24">
        <v>1.2</v>
      </c>
      <c r="H23" s="24">
        <v>13</v>
      </c>
      <c r="I23" s="24">
        <v>0.3</v>
      </c>
      <c r="J23" s="24">
        <v>3.2</v>
      </c>
      <c r="K23" s="21">
        <f t="shared" si="0"/>
        <v>0.6</v>
      </c>
      <c r="L23" s="22">
        <f t="shared" si="1"/>
        <v>6.4991999999999956</v>
      </c>
    </row>
    <row r="24" spans="1:12" thickBot="1" x14ac:dyDescent="0.35">
      <c r="B24" s="45"/>
      <c r="C24" s="46"/>
      <c r="D24" s="46"/>
      <c r="E24" s="56"/>
      <c r="F24" s="57">
        <f>SUM(F6:F23)</f>
        <v>410</v>
      </c>
      <c r="G24" s="56"/>
      <c r="H24" s="57">
        <f>SUM(H6:H23)</f>
        <v>410</v>
      </c>
      <c r="I24" s="56"/>
      <c r="J24" s="57">
        <f>SUM(J6:J23)</f>
        <v>102.4</v>
      </c>
      <c r="K24" s="56"/>
      <c r="L24" s="58">
        <f>SUM(L6:L23)</f>
        <v>204.9984</v>
      </c>
    </row>
    <row r="26" spans="1:12" ht="15.6" x14ac:dyDescent="0.3">
      <c r="A26" s="84" t="s">
        <v>33</v>
      </c>
      <c r="B26" s="84"/>
      <c r="C26" s="84"/>
      <c r="D26" s="84"/>
      <c r="E26" s="84"/>
      <c r="F26" s="84"/>
      <c r="G26" s="84"/>
    </row>
    <row r="28" spans="1:12" ht="16.899999999999999" thickBot="1" x14ac:dyDescent="0.4">
      <c r="A28" s="10"/>
      <c r="B28" s="11"/>
      <c r="C28" s="12"/>
      <c r="D28" s="13"/>
      <c r="E28" s="13"/>
      <c r="F28" s="14" t="s">
        <v>34</v>
      </c>
      <c r="G28" s="15" t="s">
        <v>35</v>
      </c>
      <c r="J28">
        <v>660</v>
      </c>
    </row>
    <row r="29" spans="1:12" ht="21.75" thickBot="1" x14ac:dyDescent="0.3">
      <c r="A29" s="89" t="s">
        <v>56</v>
      </c>
      <c r="B29" s="90"/>
      <c r="C29" s="90"/>
      <c r="D29" s="90"/>
      <c r="E29" s="90"/>
      <c r="F29" s="16">
        <f>C23*4*0.15</f>
        <v>204.99839999999998</v>
      </c>
      <c r="G29" s="17" t="s">
        <v>36</v>
      </c>
      <c r="J29">
        <v>3300</v>
      </c>
    </row>
    <row r="30" spans="1:12" ht="19.899999999999999" thickBot="1" x14ac:dyDescent="0.35">
      <c r="A30" s="87" t="s">
        <v>37</v>
      </c>
      <c r="B30" s="88"/>
      <c r="C30" s="88"/>
      <c r="D30" s="88"/>
      <c r="E30" s="88"/>
      <c r="F30" s="18">
        <f>+C23*4</f>
        <v>1366.6559999999999</v>
      </c>
      <c r="G30" s="17" t="s">
        <v>38</v>
      </c>
      <c r="J30">
        <v>4.95</v>
      </c>
    </row>
    <row r="31" spans="1:12" ht="21.6" customHeight="1" thickBot="1" x14ac:dyDescent="0.35">
      <c r="A31" s="91" t="s">
        <v>42</v>
      </c>
      <c r="B31" s="92"/>
      <c r="C31" s="92"/>
      <c r="D31" s="92"/>
      <c r="E31" s="93"/>
      <c r="F31" s="18">
        <f>+F30*1.5/1000</f>
        <v>2.0499839999999998</v>
      </c>
      <c r="G31" s="17" t="s">
        <v>7</v>
      </c>
      <c r="J31">
        <v>165</v>
      </c>
    </row>
    <row r="32" spans="1:12" ht="19.899999999999999" thickBot="1" x14ac:dyDescent="0.35">
      <c r="A32" s="87" t="s">
        <v>17</v>
      </c>
      <c r="B32" s="88"/>
      <c r="C32" s="88"/>
      <c r="D32" s="88"/>
      <c r="E32" s="88"/>
      <c r="F32" s="18">
        <f>+F30*0.05</f>
        <v>68.332800000000006</v>
      </c>
      <c r="G32" s="17" t="s">
        <v>36</v>
      </c>
      <c r="J32">
        <v>396</v>
      </c>
    </row>
    <row r="33" spans="1:10" ht="19.149999999999999" thickBot="1" x14ac:dyDescent="0.35">
      <c r="A33" s="87" t="s">
        <v>17</v>
      </c>
      <c r="B33" s="88"/>
      <c r="C33" s="88"/>
      <c r="D33" s="88"/>
      <c r="E33" s="88"/>
      <c r="F33" s="26">
        <f>+F32*2.4</f>
        <v>163.99872000000002</v>
      </c>
      <c r="G33" s="17" t="s">
        <v>7</v>
      </c>
      <c r="J33">
        <v>21</v>
      </c>
    </row>
    <row r="34" spans="1:10" ht="19.149999999999999" thickBot="1" x14ac:dyDescent="0.35">
      <c r="A34" s="87" t="s">
        <v>43</v>
      </c>
      <c r="B34" s="88"/>
      <c r="C34" s="88"/>
      <c r="D34" s="88"/>
      <c r="E34" s="88"/>
      <c r="F34" s="26">
        <f>+(F33/(1+0.056))*0.056</f>
        <v>8.6969018181818196</v>
      </c>
      <c r="G34" s="17" t="s">
        <v>7</v>
      </c>
      <c r="J34">
        <v>2130</v>
      </c>
    </row>
    <row r="35" spans="1:10" ht="19.899999999999999" thickBot="1" x14ac:dyDescent="0.35">
      <c r="A35" s="87" t="s">
        <v>44</v>
      </c>
      <c r="B35" s="88"/>
      <c r="C35" s="88"/>
      <c r="D35" s="88"/>
      <c r="E35" s="88"/>
      <c r="F35" s="16">
        <f>+C23*1*2</f>
        <v>683.32799999999997</v>
      </c>
      <c r="G35" s="17" t="s">
        <v>38</v>
      </c>
      <c r="J35">
        <v>979.5</v>
      </c>
    </row>
    <row r="36" spans="1:10" ht="22.15" customHeight="1" thickBot="1" x14ac:dyDescent="0.3">
      <c r="A36" s="89" t="s">
        <v>55</v>
      </c>
      <c r="B36" s="90"/>
      <c r="C36" s="90"/>
      <c r="D36" s="90"/>
      <c r="E36" s="90"/>
      <c r="F36" s="16">
        <f>+F35*0.15+F29</f>
        <v>307.49759999999998</v>
      </c>
      <c r="G36" s="17" t="s">
        <v>36</v>
      </c>
    </row>
    <row r="37" spans="1:10" ht="14.45" x14ac:dyDescent="0.3">
      <c r="F37" s="29"/>
    </row>
  </sheetData>
  <mergeCells count="11">
    <mergeCell ref="A31:E31"/>
    <mergeCell ref="B1:L1"/>
    <mergeCell ref="B2:L2"/>
    <mergeCell ref="A26:G26"/>
    <mergeCell ref="A29:E29"/>
    <mergeCell ref="A30:E30"/>
    <mergeCell ref="A32:E32"/>
    <mergeCell ref="A33:E33"/>
    <mergeCell ref="A34:E34"/>
    <mergeCell ref="A35:E35"/>
    <mergeCell ref="A36:E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5" workbookViewId="0">
      <selection activeCell="F24" sqref="F24"/>
    </sheetView>
  </sheetViews>
  <sheetFormatPr baseColWidth="10" defaultRowHeight="15" x14ac:dyDescent="0.25"/>
  <cols>
    <col min="3" max="3" width="11.5703125" customWidth="1"/>
    <col min="4" max="4" width="11.5703125" hidden="1" customWidth="1"/>
    <col min="5" max="5" width="8.28515625" bestFit="1" customWidth="1"/>
    <col min="6" max="6" width="13.7109375" bestFit="1" customWidth="1"/>
    <col min="11" max="12" width="15" bestFit="1" customWidth="1"/>
  </cols>
  <sheetData>
    <row r="1" spans="1:12" ht="18.600000000000001" thickBot="1" x14ac:dyDescent="0.4">
      <c r="B1" s="75" t="s">
        <v>32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8.75" x14ac:dyDescent="0.3">
      <c r="B2" s="76" t="s">
        <v>40</v>
      </c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1:12" ht="18.600000000000001" thickBot="1" x14ac:dyDescent="0.4">
      <c r="B3" s="42"/>
      <c r="C3" s="43"/>
      <c r="D3" s="43"/>
      <c r="E3" s="43"/>
      <c r="F3" s="43"/>
      <c r="G3" s="43"/>
      <c r="H3" s="43"/>
      <c r="I3" s="43"/>
      <c r="J3" s="43"/>
      <c r="K3" s="43"/>
      <c r="L3" s="44"/>
    </row>
    <row r="4" spans="1:12" ht="17.45" customHeight="1" x14ac:dyDescent="0.25">
      <c r="B4" s="53" t="s">
        <v>24</v>
      </c>
      <c r="C4" s="54" t="s">
        <v>25</v>
      </c>
      <c r="D4" s="54"/>
      <c r="E4" s="54" t="s">
        <v>6</v>
      </c>
      <c r="F4" s="54" t="s">
        <v>6</v>
      </c>
      <c r="G4" s="54" t="s">
        <v>41</v>
      </c>
      <c r="H4" s="54" t="s">
        <v>41</v>
      </c>
      <c r="I4" s="54" t="s">
        <v>17</v>
      </c>
      <c r="J4" s="54" t="s">
        <v>17</v>
      </c>
      <c r="K4" s="54" t="s">
        <v>52</v>
      </c>
      <c r="L4" s="55" t="s">
        <v>52</v>
      </c>
    </row>
    <row r="5" spans="1:12" ht="17.45" customHeight="1" x14ac:dyDescent="0.3">
      <c r="B5" s="49" t="s">
        <v>28</v>
      </c>
      <c r="C5" s="50" t="s">
        <v>29</v>
      </c>
      <c r="D5" s="50"/>
      <c r="E5" s="50" t="s">
        <v>30</v>
      </c>
      <c r="F5" s="50" t="s">
        <v>31</v>
      </c>
      <c r="G5" s="50" t="s">
        <v>30</v>
      </c>
      <c r="H5" s="50" t="s">
        <v>31</v>
      </c>
      <c r="I5" s="50" t="s">
        <v>30</v>
      </c>
      <c r="J5" s="50" t="s">
        <v>31</v>
      </c>
      <c r="K5" s="50" t="s">
        <v>30</v>
      </c>
      <c r="L5" s="51" t="s">
        <v>31</v>
      </c>
    </row>
    <row r="6" spans="1:12" ht="17.45" customHeight="1" x14ac:dyDescent="0.3">
      <c r="B6" s="49">
        <v>1</v>
      </c>
      <c r="C6" s="50">
        <v>0</v>
      </c>
      <c r="D6" s="21">
        <f>+(C7-C6)/2</f>
        <v>10</v>
      </c>
      <c r="E6" s="50">
        <v>1.2</v>
      </c>
      <c r="F6" s="50">
        <v>12</v>
      </c>
      <c r="G6" s="50">
        <v>1.2</v>
      </c>
      <c r="H6" s="50">
        <v>12</v>
      </c>
      <c r="I6" s="50">
        <v>0.3</v>
      </c>
      <c r="J6" s="50">
        <f>+I6*D6</f>
        <v>3</v>
      </c>
      <c r="K6" s="50">
        <f>2*2*0.15</f>
        <v>0.6</v>
      </c>
      <c r="L6" s="51">
        <f>+D6*K6</f>
        <v>6</v>
      </c>
    </row>
    <row r="7" spans="1:12" ht="17.45" customHeight="1" x14ac:dyDescent="0.3">
      <c r="B7" s="49">
        <v>2</v>
      </c>
      <c r="C7" s="50">
        <v>20</v>
      </c>
      <c r="D7" s="21">
        <f>+(C8-C6)/2</f>
        <v>20</v>
      </c>
      <c r="E7" s="50">
        <v>1.2</v>
      </c>
      <c r="F7" s="50">
        <v>24</v>
      </c>
      <c r="G7" s="50">
        <v>1.2</v>
      </c>
      <c r="H7" s="50">
        <v>24</v>
      </c>
      <c r="I7" s="50">
        <v>0.3</v>
      </c>
      <c r="J7" s="50">
        <f t="shared" ref="J7:J11" si="0">+I7*D7</f>
        <v>6</v>
      </c>
      <c r="K7" s="50">
        <f t="shared" ref="K7:K11" si="1">2*2*0.15</f>
        <v>0.6</v>
      </c>
      <c r="L7" s="51">
        <f t="shared" ref="L7:L11" si="2">+D7*K7</f>
        <v>12</v>
      </c>
    </row>
    <row r="8" spans="1:12" ht="17.45" customHeight="1" x14ac:dyDescent="0.3">
      <c r="B8" s="49">
        <v>3</v>
      </c>
      <c r="C8" s="50">
        <v>40</v>
      </c>
      <c r="D8" s="21">
        <f t="shared" ref="D8:D10" si="3">+(C9-C7)/2</f>
        <v>20</v>
      </c>
      <c r="E8" s="50">
        <v>1.2</v>
      </c>
      <c r="F8" s="50">
        <v>24</v>
      </c>
      <c r="G8" s="50">
        <v>1.2</v>
      </c>
      <c r="H8" s="50">
        <v>24</v>
      </c>
      <c r="I8" s="50">
        <v>0.3</v>
      </c>
      <c r="J8" s="50">
        <f t="shared" si="0"/>
        <v>6</v>
      </c>
      <c r="K8" s="50">
        <f t="shared" si="1"/>
        <v>0.6</v>
      </c>
      <c r="L8" s="51">
        <f t="shared" si="2"/>
        <v>12</v>
      </c>
    </row>
    <row r="9" spans="1:12" ht="17.45" customHeight="1" x14ac:dyDescent="0.3">
      <c r="B9" s="49">
        <v>4</v>
      </c>
      <c r="C9" s="50">
        <v>60</v>
      </c>
      <c r="D9" s="21">
        <f t="shared" si="3"/>
        <v>20</v>
      </c>
      <c r="E9" s="50">
        <v>1.2</v>
      </c>
      <c r="F9" s="50">
        <v>24</v>
      </c>
      <c r="G9" s="50">
        <v>1.2</v>
      </c>
      <c r="H9" s="50">
        <v>24</v>
      </c>
      <c r="I9" s="50">
        <v>0.3</v>
      </c>
      <c r="J9" s="50">
        <f t="shared" si="0"/>
        <v>6</v>
      </c>
      <c r="K9" s="50">
        <f t="shared" si="1"/>
        <v>0.6</v>
      </c>
      <c r="L9" s="51">
        <f t="shared" si="2"/>
        <v>12</v>
      </c>
    </row>
    <row r="10" spans="1:12" ht="17.45" customHeight="1" x14ac:dyDescent="0.3">
      <c r="B10" s="49">
        <v>5</v>
      </c>
      <c r="C10" s="50">
        <v>80</v>
      </c>
      <c r="D10" s="21">
        <f t="shared" si="3"/>
        <v>19.142499999999998</v>
      </c>
      <c r="E10" s="50">
        <v>1.2</v>
      </c>
      <c r="F10" s="50">
        <v>24</v>
      </c>
      <c r="G10" s="50">
        <v>1.2</v>
      </c>
      <c r="H10" s="50">
        <v>24</v>
      </c>
      <c r="I10" s="50">
        <v>0.3</v>
      </c>
      <c r="J10" s="50">
        <f t="shared" si="0"/>
        <v>5.7427499999999991</v>
      </c>
      <c r="K10" s="50">
        <f t="shared" si="1"/>
        <v>0.6</v>
      </c>
      <c r="L10" s="51">
        <f t="shared" si="2"/>
        <v>11.485499999999998</v>
      </c>
    </row>
    <row r="11" spans="1:12" ht="17.45" customHeight="1" x14ac:dyDescent="0.3">
      <c r="B11" s="49">
        <v>6</v>
      </c>
      <c r="C11" s="50">
        <v>98.284999999999997</v>
      </c>
      <c r="D11" s="21">
        <f>+(C11-C10)/2</f>
        <v>9.1424999999999983</v>
      </c>
      <c r="E11" s="50">
        <v>1.2</v>
      </c>
      <c r="F11" s="50">
        <v>24</v>
      </c>
      <c r="G11" s="50">
        <v>1.2</v>
      </c>
      <c r="H11" s="50">
        <v>24</v>
      </c>
      <c r="I11" s="50">
        <v>0.3</v>
      </c>
      <c r="J11" s="50">
        <f t="shared" si="0"/>
        <v>2.7427499999999996</v>
      </c>
      <c r="K11" s="50">
        <f t="shared" si="1"/>
        <v>0.6</v>
      </c>
      <c r="L11" s="51">
        <f t="shared" si="2"/>
        <v>5.4854999999999992</v>
      </c>
    </row>
    <row r="12" spans="1:12" thickBot="1" x14ac:dyDescent="0.35">
      <c r="B12" s="45"/>
      <c r="C12" s="46"/>
      <c r="D12" s="46"/>
      <c r="E12" s="56"/>
      <c r="F12" s="57">
        <f>SUM(F6:F11)</f>
        <v>132</v>
      </c>
      <c r="G12" s="56"/>
      <c r="H12" s="57">
        <f>SUM(H6:H11)</f>
        <v>132</v>
      </c>
      <c r="I12" s="56"/>
      <c r="J12" s="57">
        <f>SUM(J6:J11)</f>
        <v>29.485500000000002</v>
      </c>
      <c r="K12" s="56"/>
      <c r="L12" s="58">
        <f>SUM(L6:L11)</f>
        <v>58.971000000000004</v>
      </c>
    </row>
    <row r="14" spans="1:12" ht="15.6" x14ac:dyDescent="0.3">
      <c r="A14" s="84" t="s">
        <v>33</v>
      </c>
      <c r="B14" s="84"/>
      <c r="C14" s="84"/>
      <c r="D14" s="84"/>
      <c r="E14" s="84"/>
      <c r="F14" s="84"/>
      <c r="G14" s="84"/>
    </row>
    <row r="16" spans="1:12" ht="16.899999999999999" thickBot="1" x14ac:dyDescent="0.4">
      <c r="A16" s="10"/>
      <c r="B16" s="11"/>
      <c r="C16" s="12"/>
      <c r="D16" s="13"/>
      <c r="E16" s="13"/>
      <c r="F16" s="14" t="s">
        <v>34</v>
      </c>
      <c r="G16" s="15" t="s">
        <v>35</v>
      </c>
      <c r="J16">
        <v>660</v>
      </c>
    </row>
    <row r="17" spans="1:10" ht="21.75" thickBot="1" x14ac:dyDescent="0.3">
      <c r="A17" s="89" t="s">
        <v>56</v>
      </c>
      <c r="B17" s="90"/>
      <c r="C17" s="90"/>
      <c r="D17" s="90"/>
      <c r="E17" s="90"/>
      <c r="F17" s="16">
        <f>+C11*0.15*4</f>
        <v>58.970999999999997</v>
      </c>
      <c r="G17" s="17" t="s">
        <v>36</v>
      </c>
      <c r="J17">
        <v>3300</v>
      </c>
    </row>
    <row r="18" spans="1:10" ht="19.899999999999999" thickBot="1" x14ac:dyDescent="0.35">
      <c r="A18" s="87" t="s">
        <v>37</v>
      </c>
      <c r="B18" s="88"/>
      <c r="C18" s="88"/>
      <c r="D18" s="88"/>
      <c r="E18" s="88"/>
      <c r="F18" s="18">
        <f>C11*4</f>
        <v>393.14</v>
      </c>
      <c r="G18" s="17" t="s">
        <v>38</v>
      </c>
      <c r="J18">
        <v>4.95</v>
      </c>
    </row>
    <row r="19" spans="1:10" ht="21.6" customHeight="1" thickBot="1" x14ac:dyDescent="0.35">
      <c r="A19" s="91" t="s">
        <v>42</v>
      </c>
      <c r="B19" s="92"/>
      <c r="C19" s="92"/>
      <c r="D19" s="92"/>
      <c r="E19" s="93"/>
      <c r="F19" s="18">
        <f>+F18*1.5/1000</f>
        <v>0.58971000000000007</v>
      </c>
      <c r="G19" s="17" t="s">
        <v>7</v>
      </c>
      <c r="J19">
        <v>165</v>
      </c>
    </row>
    <row r="20" spans="1:10" ht="19.899999999999999" thickBot="1" x14ac:dyDescent="0.35">
      <c r="A20" s="87" t="s">
        <v>17</v>
      </c>
      <c r="B20" s="88"/>
      <c r="C20" s="88"/>
      <c r="D20" s="88"/>
      <c r="E20" s="88"/>
      <c r="F20" s="18">
        <f>+F18*0.05</f>
        <v>19.657</v>
      </c>
      <c r="G20" s="17" t="s">
        <v>36</v>
      </c>
      <c r="J20">
        <v>396</v>
      </c>
    </row>
    <row r="21" spans="1:10" ht="19.149999999999999" thickBot="1" x14ac:dyDescent="0.35">
      <c r="A21" s="87" t="s">
        <v>17</v>
      </c>
      <c r="B21" s="88"/>
      <c r="C21" s="88"/>
      <c r="D21" s="88"/>
      <c r="E21" s="88"/>
      <c r="F21" s="26">
        <f>+F20*2.4</f>
        <v>47.1768</v>
      </c>
      <c r="G21" s="17" t="s">
        <v>7</v>
      </c>
      <c r="J21">
        <v>21</v>
      </c>
    </row>
    <row r="22" spans="1:10" ht="19.149999999999999" thickBot="1" x14ac:dyDescent="0.35">
      <c r="A22" s="87" t="s">
        <v>43</v>
      </c>
      <c r="B22" s="88"/>
      <c r="C22" s="88"/>
      <c r="D22" s="88"/>
      <c r="E22" s="88"/>
      <c r="F22" s="26">
        <f>+(F21/(1+0.056))*0.056</f>
        <v>2.5017999999999998</v>
      </c>
      <c r="G22" s="17" t="s">
        <v>7</v>
      </c>
      <c r="J22">
        <v>2130</v>
      </c>
    </row>
    <row r="23" spans="1:10" ht="19.899999999999999" thickBot="1" x14ac:dyDescent="0.35">
      <c r="A23" s="87" t="s">
        <v>44</v>
      </c>
      <c r="B23" s="88"/>
      <c r="C23" s="88"/>
      <c r="D23" s="88"/>
      <c r="E23" s="88"/>
      <c r="F23" s="16">
        <f>C11*1*2</f>
        <v>196.57</v>
      </c>
      <c r="G23" s="17" t="s">
        <v>38</v>
      </c>
      <c r="J23">
        <v>979.5</v>
      </c>
    </row>
    <row r="24" spans="1:10" ht="22.15" customHeight="1" thickBot="1" x14ac:dyDescent="0.3">
      <c r="A24" s="89" t="s">
        <v>55</v>
      </c>
      <c r="B24" s="90"/>
      <c r="C24" s="90"/>
      <c r="D24" s="90"/>
      <c r="E24" s="90"/>
      <c r="F24" s="16">
        <f>+F23*0.15+F17</f>
        <v>88.456499999999991</v>
      </c>
      <c r="G24" s="17" t="s">
        <v>36</v>
      </c>
    </row>
    <row r="25" spans="1:10" ht="14.45" x14ac:dyDescent="0.3">
      <c r="F25" s="29"/>
    </row>
  </sheetData>
  <mergeCells count="11">
    <mergeCell ref="A19:E19"/>
    <mergeCell ref="B1:L1"/>
    <mergeCell ref="B2:L2"/>
    <mergeCell ref="A14:G14"/>
    <mergeCell ref="A17:E17"/>
    <mergeCell ref="A18:E18"/>
    <mergeCell ref="A20:E20"/>
    <mergeCell ref="A21:E21"/>
    <mergeCell ref="A22:E22"/>
    <mergeCell ref="A23:E23"/>
    <mergeCell ref="A24:E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5" workbookViewId="0">
      <selection activeCell="J26" sqref="J26"/>
    </sheetView>
  </sheetViews>
  <sheetFormatPr baseColWidth="10" defaultRowHeight="15" x14ac:dyDescent="0.25"/>
  <cols>
    <col min="3" max="3" width="11.5703125" customWidth="1"/>
    <col min="4" max="4" width="11.5703125" hidden="1" customWidth="1"/>
    <col min="5" max="5" width="8.28515625" bestFit="1" customWidth="1"/>
    <col min="6" max="6" width="13.7109375" bestFit="1" customWidth="1"/>
    <col min="11" max="12" width="15" bestFit="1" customWidth="1"/>
  </cols>
  <sheetData>
    <row r="1" spans="1:12" ht="18.600000000000001" thickBot="1" x14ac:dyDescent="0.4">
      <c r="B1" s="75" t="s">
        <v>32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9.5" thickBot="1" x14ac:dyDescent="0.35">
      <c r="B2" s="76" t="s">
        <v>53</v>
      </c>
      <c r="C2" s="77"/>
      <c r="D2" s="77"/>
      <c r="E2" s="77"/>
      <c r="F2" s="77"/>
      <c r="G2" s="77"/>
      <c r="H2" s="77"/>
      <c r="I2" s="77"/>
      <c r="J2" s="77"/>
      <c r="K2" s="77"/>
      <c r="L2" s="78"/>
    </row>
    <row r="3" spans="1:12" ht="17.45" customHeight="1" x14ac:dyDescent="0.25">
      <c r="B3" s="53" t="s">
        <v>24</v>
      </c>
      <c r="C3" s="54" t="s">
        <v>25</v>
      </c>
      <c r="D3" s="54"/>
      <c r="E3" s="54" t="s">
        <v>6</v>
      </c>
      <c r="F3" s="54" t="s">
        <v>6</v>
      </c>
      <c r="G3" s="54" t="s">
        <v>41</v>
      </c>
      <c r="H3" s="54" t="s">
        <v>41</v>
      </c>
      <c r="I3" s="54" t="s">
        <v>17</v>
      </c>
      <c r="J3" s="54" t="s">
        <v>17</v>
      </c>
      <c r="K3" s="54" t="s">
        <v>52</v>
      </c>
      <c r="L3" s="55" t="s">
        <v>52</v>
      </c>
    </row>
    <row r="4" spans="1:12" ht="17.45" customHeight="1" x14ac:dyDescent="0.3">
      <c r="B4" s="49" t="s">
        <v>28</v>
      </c>
      <c r="C4" s="50" t="s">
        <v>29</v>
      </c>
      <c r="D4" s="50"/>
      <c r="E4" s="50" t="s">
        <v>30</v>
      </c>
      <c r="F4" s="50" t="s">
        <v>31</v>
      </c>
      <c r="G4" s="50" t="s">
        <v>30</v>
      </c>
      <c r="H4" s="50" t="s">
        <v>31</v>
      </c>
      <c r="I4" s="50" t="s">
        <v>30</v>
      </c>
      <c r="J4" s="50" t="s">
        <v>31</v>
      </c>
      <c r="K4" s="50" t="s">
        <v>30</v>
      </c>
      <c r="L4" s="51" t="s">
        <v>31</v>
      </c>
    </row>
    <row r="5" spans="1:12" ht="17.45" customHeight="1" x14ac:dyDescent="0.3">
      <c r="B5" s="49">
        <v>1</v>
      </c>
      <c r="C5" s="50">
        <v>0</v>
      </c>
      <c r="D5" s="21">
        <f>+(C6-C5)/2</f>
        <v>10</v>
      </c>
      <c r="E5" s="50">
        <v>1.2</v>
      </c>
      <c r="F5" s="50">
        <f>+D5*E5</f>
        <v>12</v>
      </c>
      <c r="G5" s="50">
        <v>1.2</v>
      </c>
      <c r="H5" s="50">
        <f>+G5*D5</f>
        <v>12</v>
      </c>
      <c r="I5" s="50">
        <v>0.3</v>
      </c>
      <c r="J5" s="50">
        <f>+I5*D5</f>
        <v>3</v>
      </c>
      <c r="K5" s="50">
        <f>2*2*0.15</f>
        <v>0.6</v>
      </c>
      <c r="L5" s="51">
        <f>+K5*D5</f>
        <v>6</v>
      </c>
    </row>
    <row r="6" spans="1:12" ht="17.45" customHeight="1" x14ac:dyDescent="0.3">
      <c r="B6" s="49">
        <v>2</v>
      </c>
      <c r="C6" s="50">
        <v>20</v>
      </c>
      <c r="D6" s="21">
        <f>+(C7-C5)/2</f>
        <v>20</v>
      </c>
      <c r="E6" s="50">
        <v>1.2</v>
      </c>
      <c r="F6" s="50">
        <f t="shared" ref="F6:F11" si="0">+D6*E6</f>
        <v>24</v>
      </c>
      <c r="G6" s="50">
        <v>1.2</v>
      </c>
      <c r="H6" s="50">
        <f t="shared" ref="H6:H11" si="1">+G6*D6</f>
        <v>24</v>
      </c>
      <c r="I6" s="50">
        <v>0.3</v>
      </c>
      <c r="J6" s="50">
        <f t="shared" ref="J6:J11" si="2">+I6*D6</f>
        <v>6</v>
      </c>
      <c r="K6" s="50">
        <f t="shared" ref="K6:K11" si="3">2*2*0.15</f>
        <v>0.6</v>
      </c>
      <c r="L6" s="51">
        <f t="shared" ref="L6:L11" si="4">+K6*D6</f>
        <v>12</v>
      </c>
    </row>
    <row r="7" spans="1:12" ht="17.45" customHeight="1" x14ac:dyDescent="0.3">
      <c r="B7" s="49">
        <v>3</v>
      </c>
      <c r="C7" s="50">
        <v>40</v>
      </c>
      <c r="D7" s="21">
        <f t="shared" ref="D7:D9" si="5">+(C8-C6)/2</f>
        <v>20</v>
      </c>
      <c r="E7" s="50">
        <v>1.2</v>
      </c>
      <c r="F7" s="50">
        <f t="shared" si="0"/>
        <v>24</v>
      </c>
      <c r="G7" s="50">
        <v>1.2</v>
      </c>
      <c r="H7" s="50">
        <f t="shared" si="1"/>
        <v>24</v>
      </c>
      <c r="I7" s="50">
        <v>0.3</v>
      </c>
      <c r="J7" s="50">
        <f t="shared" si="2"/>
        <v>6</v>
      </c>
      <c r="K7" s="50">
        <f t="shared" si="3"/>
        <v>0.6</v>
      </c>
      <c r="L7" s="51">
        <f t="shared" si="4"/>
        <v>12</v>
      </c>
    </row>
    <row r="8" spans="1:12" ht="17.45" customHeight="1" x14ac:dyDescent="0.3">
      <c r="B8" s="49">
        <v>4</v>
      </c>
      <c r="C8" s="50">
        <v>60</v>
      </c>
      <c r="D8" s="21">
        <f t="shared" si="5"/>
        <v>20</v>
      </c>
      <c r="E8" s="50">
        <v>1.2</v>
      </c>
      <c r="F8" s="50">
        <f t="shared" si="0"/>
        <v>24</v>
      </c>
      <c r="G8" s="50">
        <v>1.2</v>
      </c>
      <c r="H8" s="50">
        <f t="shared" si="1"/>
        <v>24</v>
      </c>
      <c r="I8" s="50">
        <v>0.3</v>
      </c>
      <c r="J8" s="50">
        <f t="shared" si="2"/>
        <v>6</v>
      </c>
      <c r="K8" s="50">
        <f t="shared" si="3"/>
        <v>0.6</v>
      </c>
      <c r="L8" s="51">
        <f t="shared" si="4"/>
        <v>12</v>
      </c>
    </row>
    <row r="9" spans="1:12" ht="17.45" customHeight="1" x14ac:dyDescent="0.3">
      <c r="B9" s="49">
        <v>5</v>
      </c>
      <c r="C9" s="50">
        <v>80</v>
      </c>
      <c r="D9" s="21">
        <f t="shared" si="5"/>
        <v>20</v>
      </c>
      <c r="E9" s="50">
        <v>1.2</v>
      </c>
      <c r="F9" s="50">
        <f t="shared" si="0"/>
        <v>24</v>
      </c>
      <c r="G9" s="50">
        <v>1.2</v>
      </c>
      <c r="H9" s="50">
        <f t="shared" si="1"/>
        <v>24</v>
      </c>
      <c r="I9" s="50">
        <v>0.3</v>
      </c>
      <c r="J9" s="50">
        <f t="shared" si="2"/>
        <v>6</v>
      </c>
      <c r="K9" s="50">
        <f t="shared" si="3"/>
        <v>0.6</v>
      </c>
      <c r="L9" s="51">
        <f t="shared" si="4"/>
        <v>12</v>
      </c>
    </row>
    <row r="10" spans="1:12" ht="17.45" customHeight="1" x14ac:dyDescent="0.3">
      <c r="B10" s="49">
        <v>6</v>
      </c>
      <c r="C10" s="50">
        <v>100</v>
      </c>
      <c r="D10" s="21">
        <f>+(C11-C9)/2</f>
        <v>17.631999999999998</v>
      </c>
      <c r="E10" s="50">
        <v>1.2</v>
      </c>
      <c r="F10" s="50">
        <f t="shared" si="0"/>
        <v>21.158399999999997</v>
      </c>
      <c r="G10" s="50">
        <v>1.2</v>
      </c>
      <c r="H10" s="50">
        <f t="shared" si="1"/>
        <v>21.158399999999997</v>
      </c>
      <c r="I10" s="50">
        <v>0.3</v>
      </c>
      <c r="J10" s="50">
        <f t="shared" si="2"/>
        <v>5.2895999999999992</v>
      </c>
      <c r="K10" s="50">
        <f t="shared" si="3"/>
        <v>0.6</v>
      </c>
      <c r="L10" s="51">
        <f t="shared" si="4"/>
        <v>10.579199999999998</v>
      </c>
    </row>
    <row r="11" spans="1:12" ht="17.45" customHeight="1" x14ac:dyDescent="0.3">
      <c r="B11" s="49">
        <v>7</v>
      </c>
      <c r="C11" s="50">
        <v>115.264</v>
      </c>
      <c r="D11" s="21">
        <f>+(C11-C10)/2</f>
        <v>7.6319999999999979</v>
      </c>
      <c r="E11" s="50">
        <v>1.2</v>
      </c>
      <c r="F11" s="50">
        <f t="shared" si="0"/>
        <v>9.1583999999999968</v>
      </c>
      <c r="G11" s="50">
        <v>1.2</v>
      </c>
      <c r="H11" s="50">
        <f t="shared" si="1"/>
        <v>9.1583999999999968</v>
      </c>
      <c r="I11" s="50">
        <v>0.3</v>
      </c>
      <c r="J11" s="50">
        <f t="shared" si="2"/>
        <v>2.2895999999999992</v>
      </c>
      <c r="K11" s="50">
        <f t="shared" si="3"/>
        <v>0.6</v>
      </c>
      <c r="L11" s="51">
        <f t="shared" si="4"/>
        <v>4.5791999999999984</v>
      </c>
    </row>
    <row r="12" spans="1:12" thickBot="1" x14ac:dyDescent="0.35">
      <c r="B12" s="45"/>
      <c r="C12" s="46"/>
      <c r="D12" s="46"/>
      <c r="E12" s="56"/>
      <c r="F12" s="57">
        <f>SUM(F5:F11)</f>
        <v>138.3168</v>
      </c>
      <c r="G12" s="56"/>
      <c r="H12" s="57">
        <f>SUM(H5:H11)</f>
        <v>138.3168</v>
      </c>
      <c r="I12" s="56"/>
      <c r="J12" s="57">
        <f>SUM(J5:J11)</f>
        <v>34.5792</v>
      </c>
      <c r="K12" s="56"/>
      <c r="L12" s="58">
        <f>SUM(L5:L11)</f>
        <v>69.1584</v>
      </c>
    </row>
    <row r="14" spans="1:12" ht="15.6" x14ac:dyDescent="0.3">
      <c r="A14" s="84" t="s">
        <v>33</v>
      </c>
      <c r="B14" s="84"/>
      <c r="C14" s="84"/>
      <c r="D14" s="84"/>
      <c r="E14" s="84"/>
      <c r="F14" s="84"/>
      <c r="G14" s="84"/>
    </row>
    <row r="16" spans="1:12" ht="16.899999999999999" thickBot="1" x14ac:dyDescent="0.4">
      <c r="A16" s="10"/>
      <c r="B16" s="11"/>
      <c r="C16" s="12"/>
      <c r="D16" s="13"/>
      <c r="E16" s="13"/>
      <c r="F16" s="14" t="s">
        <v>34</v>
      </c>
      <c r="G16" s="15" t="s">
        <v>35</v>
      </c>
      <c r="L16" s="29"/>
    </row>
    <row r="17" spans="1:7" ht="21.75" thickBot="1" x14ac:dyDescent="0.3">
      <c r="A17" s="89" t="s">
        <v>56</v>
      </c>
      <c r="B17" s="90"/>
      <c r="C17" s="90"/>
      <c r="D17" s="90"/>
      <c r="E17" s="90"/>
      <c r="F17" s="16">
        <f>+C11*0.15*4</f>
        <v>69.1584</v>
      </c>
      <c r="G17" s="17" t="s">
        <v>36</v>
      </c>
    </row>
    <row r="18" spans="1:7" ht="19.899999999999999" thickBot="1" x14ac:dyDescent="0.35">
      <c r="A18" s="87" t="s">
        <v>37</v>
      </c>
      <c r="B18" s="88"/>
      <c r="C18" s="88"/>
      <c r="D18" s="88"/>
      <c r="E18" s="88"/>
      <c r="F18" s="18">
        <f>C11*4</f>
        <v>461.05599999999998</v>
      </c>
      <c r="G18" s="17" t="s">
        <v>38</v>
      </c>
    </row>
    <row r="19" spans="1:7" ht="21.6" customHeight="1" thickBot="1" x14ac:dyDescent="0.35">
      <c r="A19" s="91" t="s">
        <v>42</v>
      </c>
      <c r="B19" s="92"/>
      <c r="C19" s="92"/>
      <c r="D19" s="92"/>
      <c r="E19" s="93"/>
      <c r="F19" s="18">
        <f>+F18*1.5/1000</f>
        <v>0.69158399999999998</v>
      </c>
      <c r="G19" s="17" t="s">
        <v>7</v>
      </c>
    </row>
    <row r="20" spans="1:7" ht="19.899999999999999" thickBot="1" x14ac:dyDescent="0.35">
      <c r="A20" s="87" t="s">
        <v>17</v>
      </c>
      <c r="B20" s="88"/>
      <c r="C20" s="88"/>
      <c r="D20" s="88"/>
      <c r="E20" s="88"/>
      <c r="F20" s="18">
        <f>+F18*0.05</f>
        <v>23.052800000000001</v>
      </c>
      <c r="G20" s="17" t="s">
        <v>36</v>
      </c>
    </row>
    <row r="21" spans="1:7" ht="19.149999999999999" thickBot="1" x14ac:dyDescent="0.35">
      <c r="A21" s="87" t="s">
        <v>17</v>
      </c>
      <c r="B21" s="88"/>
      <c r="C21" s="88"/>
      <c r="D21" s="88"/>
      <c r="E21" s="88"/>
      <c r="F21" s="26">
        <f>+F20*2.4</f>
        <v>55.326720000000002</v>
      </c>
      <c r="G21" s="17" t="s">
        <v>7</v>
      </c>
    </row>
    <row r="22" spans="1:7" ht="19.149999999999999" thickBot="1" x14ac:dyDescent="0.35">
      <c r="A22" s="87" t="s">
        <v>43</v>
      </c>
      <c r="B22" s="88"/>
      <c r="C22" s="88"/>
      <c r="D22" s="88"/>
      <c r="E22" s="88"/>
      <c r="F22" s="26">
        <f>+(F21/(1+0.056))*0.056</f>
        <v>2.9339927272727273</v>
      </c>
      <c r="G22" s="17" t="s">
        <v>7</v>
      </c>
    </row>
    <row r="23" spans="1:7" ht="19.899999999999999" thickBot="1" x14ac:dyDescent="0.35">
      <c r="A23" s="87" t="s">
        <v>44</v>
      </c>
      <c r="B23" s="88"/>
      <c r="C23" s="88"/>
      <c r="D23" s="88"/>
      <c r="E23" s="88"/>
      <c r="F23" s="16">
        <f>C11*1*2</f>
        <v>230.52799999999999</v>
      </c>
      <c r="G23" s="17" t="s">
        <v>38</v>
      </c>
    </row>
    <row r="24" spans="1:7" ht="22.15" customHeight="1" thickBot="1" x14ac:dyDescent="0.3">
      <c r="A24" s="89" t="s">
        <v>55</v>
      </c>
      <c r="B24" s="90"/>
      <c r="C24" s="90"/>
      <c r="D24" s="90"/>
      <c r="E24" s="90"/>
      <c r="F24" s="16">
        <f>+F23*0.15+F17</f>
        <v>103.7376</v>
      </c>
      <c r="G24" s="17" t="s">
        <v>36</v>
      </c>
    </row>
    <row r="25" spans="1:7" ht="14.45" x14ac:dyDescent="0.3">
      <c r="F25" s="29"/>
    </row>
  </sheetData>
  <mergeCells count="11">
    <mergeCell ref="A19:E19"/>
    <mergeCell ref="B1:L1"/>
    <mergeCell ref="B2:L2"/>
    <mergeCell ref="A14:G14"/>
    <mergeCell ref="A17:E17"/>
    <mergeCell ref="A18:E18"/>
    <mergeCell ref="A20:E20"/>
    <mergeCell ref="A21:E21"/>
    <mergeCell ref="A22:E22"/>
    <mergeCell ref="A23:E23"/>
    <mergeCell ref="A24:E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6"/>
  <sheetViews>
    <sheetView tabSelected="1" view="pageBreakPreview" zoomScale="115" zoomScaleNormal="100" zoomScaleSheetLayoutView="115" workbookViewId="0">
      <selection activeCell="K35" sqref="K35"/>
    </sheetView>
  </sheetViews>
  <sheetFormatPr baseColWidth="10" defaultRowHeight="18.75" x14ac:dyDescent="0.3"/>
  <cols>
    <col min="1" max="1" width="8.7109375" style="67" bestFit="1" customWidth="1"/>
    <col min="2" max="2" width="92.7109375" style="67" customWidth="1"/>
    <col min="3" max="3" width="4.85546875" style="67" customWidth="1"/>
    <col min="4" max="4" width="11.7109375" style="68" customWidth="1"/>
    <col min="5" max="5" width="14.42578125" style="68" bestFit="1" customWidth="1"/>
    <col min="6" max="6" width="16.42578125" style="68" bestFit="1" customWidth="1"/>
  </cols>
  <sheetData>
    <row r="1" spans="1:6" ht="82.5" customHeight="1" x14ac:dyDescent="0.25">
      <c r="A1" s="94" t="s">
        <v>54</v>
      </c>
      <c r="B1" s="95"/>
      <c r="C1" s="95"/>
      <c r="D1" s="95"/>
      <c r="E1" s="95"/>
      <c r="F1" s="95"/>
    </row>
    <row r="2" spans="1:6" ht="49.5" customHeight="1" x14ac:dyDescent="0.25">
      <c r="A2" s="96" t="s">
        <v>57</v>
      </c>
      <c r="B2" s="96"/>
      <c r="C2" s="96"/>
      <c r="D2" s="96"/>
      <c r="E2" s="96"/>
      <c r="F2" s="96"/>
    </row>
    <row r="3" spans="1:6" x14ac:dyDescent="0.25">
      <c r="A3" s="98" t="s">
        <v>89</v>
      </c>
      <c r="B3" s="98"/>
      <c r="C3" s="98"/>
      <c r="D3" s="98"/>
      <c r="E3" s="98"/>
      <c r="F3" s="98"/>
    </row>
    <row r="4" spans="1:6" ht="36" customHeight="1" x14ac:dyDescent="0.25">
      <c r="A4" s="59" t="s">
        <v>0</v>
      </c>
      <c r="B4" s="59" t="s">
        <v>1</v>
      </c>
      <c r="C4" s="59" t="s">
        <v>2</v>
      </c>
      <c r="D4" s="59" t="s">
        <v>3</v>
      </c>
      <c r="E4" s="59" t="s">
        <v>4</v>
      </c>
      <c r="F4" s="59" t="s">
        <v>5</v>
      </c>
    </row>
    <row r="5" spans="1:6" x14ac:dyDescent="0.25">
      <c r="A5" s="59"/>
      <c r="B5" s="60" t="s">
        <v>81</v>
      </c>
      <c r="C5" s="59"/>
      <c r="D5" s="59"/>
      <c r="E5" s="59"/>
      <c r="F5" s="59"/>
    </row>
    <row r="6" spans="1:6" x14ac:dyDescent="0.25">
      <c r="A6" s="59">
        <v>1</v>
      </c>
      <c r="B6" s="61" t="s">
        <v>78</v>
      </c>
      <c r="C6" s="59" t="s">
        <v>82</v>
      </c>
      <c r="D6" s="62">
        <v>1</v>
      </c>
      <c r="E6" s="63"/>
      <c r="F6" s="63"/>
    </row>
    <row r="7" spans="1:6" x14ac:dyDescent="0.25">
      <c r="A7" s="59">
        <v>2</v>
      </c>
      <c r="B7" s="61" t="s">
        <v>79</v>
      </c>
      <c r="C7" s="59" t="s">
        <v>82</v>
      </c>
      <c r="D7" s="62">
        <v>1</v>
      </c>
      <c r="E7" s="63"/>
      <c r="F7" s="63"/>
    </row>
    <row r="8" spans="1:6" ht="21.75" customHeight="1" x14ac:dyDescent="0.25">
      <c r="A8" s="59"/>
      <c r="B8" s="60" t="s">
        <v>80</v>
      </c>
      <c r="C8" s="59"/>
      <c r="D8" s="59"/>
      <c r="E8" s="59"/>
      <c r="F8" s="59"/>
    </row>
    <row r="9" spans="1:6" ht="23.25" customHeight="1" x14ac:dyDescent="0.25">
      <c r="A9" s="59">
        <v>3</v>
      </c>
      <c r="B9" s="61" t="s">
        <v>58</v>
      </c>
      <c r="C9" s="59" t="s">
        <v>84</v>
      </c>
      <c r="D9" s="62">
        <v>4271</v>
      </c>
      <c r="E9" s="63"/>
      <c r="F9" s="63"/>
    </row>
    <row r="10" spans="1:6" ht="23.25" customHeight="1" x14ac:dyDescent="0.25">
      <c r="A10" s="59">
        <v>4</v>
      </c>
      <c r="B10" s="61" t="s">
        <v>59</v>
      </c>
      <c r="C10" s="59" t="s">
        <v>84</v>
      </c>
      <c r="D10" s="62">
        <v>3676</v>
      </c>
      <c r="E10" s="63"/>
      <c r="F10" s="63"/>
    </row>
    <row r="11" spans="1:6" ht="23.25" customHeight="1" x14ac:dyDescent="0.25">
      <c r="A11" s="59">
        <v>5</v>
      </c>
      <c r="B11" s="61" t="s">
        <v>60</v>
      </c>
      <c r="C11" s="59" t="s">
        <v>85</v>
      </c>
      <c r="D11" s="62">
        <v>122</v>
      </c>
      <c r="E11" s="63"/>
      <c r="F11" s="63"/>
    </row>
    <row r="12" spans="1:6" ht="23.25" customHeight="1" x14ac:dyDescent="0.25">
      <c r="A12" s="59">
        <v>6</v>
      </c>
      <c r="B12" s="61" t="s">
        <v>61</v>
      </c>
      <c r="C12" s="59" t="s">
        <v>84</v>
      </c>
      <c r="D12" s="62">
        <v>1022</v>
      </c>
      <c r="E12" s="63"/>
      <c r="F12" s="63"/>
    </row>
    <row r="13" spans="1:6" ht="23.25" customHeight="1" x14ac:dyDescent="0.25">
      <c r="A13" s="59">
        <v>7</v>
      </c>
      <c r="B13" s="61" t="s">
        <v>87</v>
      </c>
      <c r="C13" s="59" t="s">
        <v>84</v>
      </c>
      <c r="D13" s="62">
        <f>D20*0.2</f>
        <v>440</v>
      </c>
      <c r="E13" s="63"/>
      <c r="F13" s="63"/>
    </row>
    <row r="14" spans="1:6" ht="23.25" customHeight="1" x14ac:dyDescent="0.25">
      <c r="A14" s="59">
        <v>8</v>
      </c>
      <c r="B14" s="61" t="s">
        <v>62</v>
      </c>
      <c r="C14" s="59" t="s">
        <v>84</v>
      </c>
      <c r="D14" s="62">
        <v>590</v>
      </c>
      <c r="E14" s="63"/>
      <c r="F14" s="63"/>
    </row>
    <row r="15" spans="1:6" ht="23.25" customHeight="1" x14ac:dyDescent="0.25">
      <c r="A15" s="59">
        <v>9</v>
      </c>
      <c r="B15" s="61" t="s">
        <v>63</v>
      </c>
      <c r="C15" s="59" t="s">
        <v>86</v>
      </c>
      <c r="D15" s="62">
        <v>1616</v>
      </c>
      <c r="E15" s="63"/>
      <c r="F15" s="63"/>
    </row>
    <row r="16" spans="1:6" x14ac:dyDescent="0.25">
      <c r="A16" s="59">
        <v>10</v>
      </c>
      <c r="B16" s="61" t="s">
        <v>64</v>
      </c>
      <c r="C16" s="59" t="s">
        <v>7</v>
      </c>
      <c r="D16" s="62">
        <v>3</v>
      </c>
      <c r="E16" s="63"/>
      <c r="F16" s="63"/>
    </row>
    <row r="17" spans="1:6" ht="24.75" customHeight="1" x14ac:dyDescent="0.25">
      <c r="A17" s="59">
        <v>11</v>
      </c>
      <c r="B17" s="61" t="s">
        <v>65</v>
      </c>
      <c r="C17" s="59" t="str">
        <f>+C15</f>
        <v>m2</v>
      </c>
      <c r="D17" s="62">
        <f>404*4</f>
        <v>1616</v>
      </c>
      <c r="E17" s="63"/>
      <c r="F17" s="63"/>
    </row>
    <row r="18" spans="1:6" x14ac:dyDescent="0.25">
      <c r="A18" s="59">
        <v>12</v>
      </c>
      <c r="B18" s="61" t="s">
        <v>66</v>
      </c>
      <c r="C18" s="59" t="s">
        <v>7</v>
      </c>
      <c r="D18" s="62">
        <v>5</v>
      </c>
      <c r="E18" s="63"/>
      <c r="F18" s="63"/>
    </row>
    <row r="19" spans="1:6" ht="41.25" customHeight="1" x14ac:dyDescent="0.25">
      <c r="A19" s="59">
        <v>13</v>
      </c>
      <c r="B19" s="61" t="s">
        <v>88</v>
      </c>
      <c r="C19" s="59" t="s">
        <v>7</v>
      </c>
      <c r="D19" s="62">
        <v>300</v>
      </c>
      <c r="E19" s="63"/>
      <c r="F19" s="63"/>
    </row>
    <row r="20" spans="1:6" ht="21" customHeight="1" x14ac:dyDescent="0.25">
      <c r="A20" s="59">
        <v>14</v>
      </c>
      <c r="B20" s="61" t="s">
        <v>67</v>
      </c>
      <c r="C20" s="59" t="str">
        <f>+C15</f>
        <v>m2</v>
      </c>
      <c r="D20" s="62">
        <v>2200</v>
      </c>
      <c r="E20" s="63"/>
      <c r="F20" s="63"/>
    </row>
    <row r="21" spans="1:6" ht="21" customHeight="1" x14ac:dyDescent="0.25">
      <c r="A21" s="59">
        <v>15</v>
      </c>
      <c r="B21" s="61" t="s">
        <v>68</v>
      </c>
      <c r="C21" s="59" t="s">
        <v>8</v>
      </c>
      <c r="D21" s="62">
        <v>1000</v>
      </c>
      <c r="E21" s="63"/>
      <c r="F21" s="63"/>
    </row>
    <row r="22" spans="1:6" ht="21" customHeight="1" x14ac:dyDescent="0.25">
      <c r="A22" s="59">
        <v>16</v>
      </c>
      <c r="B22" s="61" t="s">
        <v>69</v>
      </c>
      <c r="C22" s="59" t="s">
        <v>8</v>
      </c>
      <c r="D22" s="62">
        <f>D23*4</f>
        <v>160</v>
      </c>
      <c r="E22" s="63"/>
      <c r="F22" s="63"/>
    </row>
    <row r="23" spans="1:6" x14ac:dyDescent="0.25">
      <c r="A23" s="59">
        <v>17</v>
      </c>
      <c r="B23" s="61" t="s">
        <v>70</v>
      </c>
      <c r="C23" s="59" t="s">
        <v>2</v>
      </c>
      <c r="D23" s="62">
        <v>40</v>
      </c>
      <c r="E23" s="63"/>
      <c r="F23" s="63"/>
    </row>
    <row r="24" spans="1:6" x14ac:dyDescent="0.25">
      <c r="A24" s="59"/>
      <c r="B24" s="60" t="s">
        <v>83</v>
      </c>
      <c r="C24" s="59"/>
      <c r="D24" s="59"/>
      <c r="E24" s="59"/>
      <c r="F24" s="59"/>
    </row>
    <row r="25" spans="1:6" ht="25.5" customHeight="1" x14ac:dyDescent="0.25">
      <c r="A25" s="59">
        <v>18</v>
      </c>
      <c r="B25" s="61" t="s">
        <v>71</v>
      </c>
      <c r="C25" s="59" t="s">
        <v>8</v>
      </c>
      <c r="D25" s="62">
        <v>1568</v>
      </c>
      <c r="E25" s="63"/>
      <c r="F25" s="63"/>
    </row>
    <row r="26" spans="1:6" ht="25.5" customHeight="1" x14ac:dyDescent="0.25">
      <c r="A26" s="59">
        <v>19</v>
      </c>
      <c r="B26" s="61" t="s">
        <v>72</v>
      </c>
      <c r="C26" s="59" t="s">
        <v>8</v>
      </c>
      <c r="D26" s="62">
        <v>32</v>
      </c>
      <c r="E26" s="63"/>
      <c r="F26" s="63"/>
    </row>
    <row r="27" spans="1:6" ht="25.5" customHeight="1" x14ac:dyDescent="0.25">
      <c r="A27" s="59">
        <v>20</v>
      </c>
      <c r="B27" s="61" t="s">
        <v>73</v>
      </c>
      <c r="C27" s="59" t="s">
        <v>8</v>
      </c>
      <c r="D27" s="62">
        <v>32</v>
      </c>
      <c r="E27" s="63"/>
      <c r="F27" s="63"/>
    </row>
    <row r="28" spans="1:6" ht="25.5" customHeight="1" x14ac:dyDescent="0.25">
      <c r="A28" s="59">
        <v>21</v>
      </c>
      <c r="B28" s="61" t="s">
        <v>74</v>
      </c>
      <c r="C28" s="59" t="s">
        <v>8</v>
      </c>
      <c r="D28" s="62">
        <v>1069</v>
      </c>
      <c r="E28" s="63"/>
      <c r="F28" s="63"/>
    </row>
    <row r="29" spans="1:6" ht="25.5" customHeight="1" x14ac:dyDescent="0.25">
      <c r="A29" s="59">
        <v>22</v>
      </c>
      <c r="B29" s="61" t="s">
        <v>75</v>
      </c>
      <c r="C29" s="59" t="s">
        <v>8</v>
      </c>
      <c r="D29" s="62">
        <v>499</v>
      </c>
      <c r="E29" s="63"/>
      <c r="F29" s="63"/>
    </row>
    <row r="30" spans="1:6" x14ac:dyDescent="0.25">
      <c r="A30" s="59">
        <v>23</v>
      </c>
      <c r="B30" s="61" t="s">
        <v>76</v>
      </c>
      <c r="C30" s="59" t="s">
        <v>18</v>
      </c>
      <c r="D30" s="62">
        <v>60</v>
      </c>
      <c r="E30" s="63"/>
      <c r="F30" s="63"/>
    </row>
    <row r="31" spans="1:6" x14ac:dyDescent="0.25">
      <c r="A31" s="59">
        <v>24</v>
      </c>
      <c r="B31" s="61" t="s">
        <v>77</v>
      </c>
      <c r="C31" s="59" t="s">
        <v>18</v>
      </c>
      <c r="D31" s="62">
        <v>2</v>
      </c>
      <c r="E31" s="63"/>
      <c r="F31" s="63"/>
    </row>
    <row r="32" spans="1:6" x14ac:dyDescent="0.25">
      <c r="A32" s="97" t="s">
        <v>19</v>
      </c>
      <c r="B32" s="97"/>
      <c r="C32" s="97"/>
      <c r="D32" s="97"/>
      <c r="E32" s="97"/>
      <c r="F32" s="63">
        <f>SUM(F6:F31)</f>
        <v>0</v>
      </c>
    </row>
    <row r="33" spans="1:6" x14ac:dyDescent="0.25">
      <c r="A33" s="97" t="s">
        <v>20</v>
      </c>
      <c r="B33" s="97"/>
      <c r="C33" s="97"/>
      <c r="D33" s="97"/>
      <c r="E33" s="97"/>
      <c r="F33" s="63">
        <f>F32*0.2</f>
        <v>0</v>
      </c>
    </row>
    <row r="34" spans="1:6" x14ac:dyDescent="0.25">
      <c r="A34" s="97" t="s">
        <v>21</v>
      </c>
      <c r="B34" s="97"/>
      <c r="C34" s="97"/>
      <c r="D34" s="97"/>
      <c r="E34" s="97"/>
      <c r="F34" s="64">
        <f>SUM(F32:F33)</f>
        <v>0</v>
      </c>
    </row>
    <row r="35" spans="1:6" x14ac:dyDescent="0.3">
      <c r="A35" s="65"/>
      <c r="B35" s="65"/>
      <c r="C35" s="65"/>
      <c r="D35" s="66"/>
      <c r="E35" s="66"/>
      <c r="F35" s="66"/>
    </row>
    <row r="36" spans="1:6" x14ac:dyDescent="0.3">
      <c r="A36" s="65"/>
      <c r="B36" s="65"/>
      <c r="C36" s="65"/>
      <c r="D36" s="66"/>
      <c r="E36" s="66"/>
      <c r="F36" s="66"/>
    </row>
  </sheetData>
  <mergeCells count="6">
    <mergeCell ref="A1:F1"/>
    <mergeCell ref="A2:F2"/>
    <mergeCell ref="A34:E34"/>
    <mergeCell ref="A3:F3"/>
    <mergeCell ref="A32:E32"/>
    <mergeCell ref="A33:E33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FOSSE BETONNE</vt:lpstr>
      <vt:lpstr>TERRASSEMENT AXE1</vt:lpstr>
      <vt:lpstr>TERRASSEMENT AXE2</vt:lpstr>
      <vt:lpstr>TERRASSEMENT AXE3 </vt:lpstr>
      <vt:lpstr>TERRASSEMENT AXE4</vt:lpstr>
      <vt:lpstr>CHAUSSEE AXE1</vt:lpstr>
      <vt:lpstr>CHAUSSEE AXE2</vt:lpstr>
      <vt:lpstr>CHAUSSEE AXE3</vt:lpstr>
      <vt:lpstr>CHAUSSEE AXE4</vt:lpstr>
      <vt:lpstr>BPDE</vt:lpstr>
      <vt:lpstr>BPDE!Zone_d_impression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 alaoui</cp:lastModifiedBy>
  <cp:lastPrinted>2026-10-02T10:30:14Z</cp:lastPrinted>
  <dcterms:created xsi:type="dcterms:W3CDTF">2018-04-25T13:08:03Z</dcterms:created>
  <dcterms:modified xsi:type="dcterms:W3CDTF">2026-10-05T11:27:12Z</dcterms:modified>
</cp:coreProperties>
</file>