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data-backup\Desktop\Bureau\Exercice 2026\A O O\AO 8-2026- Travaux DR\AO 8-2026\"/>
    </mc:Choice>
  </mc:AlternateContent>
  <xr:revisionPtr revIDLastSave="0" documentId="13_ncr:1_{0137A0D0-EA4D-49DF-B936-8411CF8F626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Dépendances" sheetId="24" state="hidden" r:id="rId1"/>
    <sheet name="Mosquée" sheetId="23" state="hidden" r:id="rId2"/>
    <sheet name="BPDE" sheetId="4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5" l="1"/>
  <c r="D15" i="45" l="1"/>
  <c r="A6" i="45"/>
  <c r="A7" i="45" s="1"/>
  <c r="A8" i="45" s="1"/>
  <c r="G467" i="23" l="1"/>
  <c r="G465" i="23"/>
  <c r="G463" i="23"/>
  <c r="G460" i="23"/>
  <c r="G458" i="23"/>
  <c r="G456" i="23"/>
  <c r="G454" i="23"/>
  <c r="G452" i="23"/>
  <c r="G450" i="23"/>
  <c r="G448" i="23"/>
  <c r="G446" i="23"/>
  <c r="G444" i="23"/>
  <c r="G442" i="23"/>
  <c r="G440" i="23"/>
  <c r="G438" i="23"/>
  <c r="G434" i="23"/>
  <c r="H434" i="23" s="1"/>
  <c r="G431" i="23"/>
  <c r="H431" i="23" s="1"/>
  <c r="G428" i="23"/>
  <c r="G427" i="23"/>
  <c r="G425" i="23"/>
  <c r="G401" i="23"/>
  <c r="G400" i="23"/>
  <c r="H401" i="23" s="1"/>
  <c r="G398" i="23"/>
  <c r="H398" i="23" s="1"/>
  <c r="G394" i="23"/>
  <c r="H394" i="23" s="1"/>
  <c r="G392" i="23"/>
  <c r="H392" i="23" s="1"/>
  <c r="G390" i="23"/>
  <c r="H390" i="23" s="1"/>
  <c r="G388" i="23"/>
  <c r="H388" i="23" s="1"/>
  <c r="G385" i="23"/>
  <c r="H385" i="23" s="1"/>
  <c r="G383" i="23"/>
  <c r="H383" i="23" s="1"/>
  <c r="H381" i="23"/>
  <c r="G381" i="23"/>
  <c r="G377" i="23"/>
  <c r="H377" i="23" s="1"/>
  <c r="G375" i="23"/>
  <c r="H375" i="23" s="1"/>
  <c r="G373" i="23"/>
  <c r="H373" i="23" s="1"/>
  <c r="G371" i="23"/>
  <c r="H371" i="23" s="1"/>
  <c r="G368" i="23"/>
  <c r="G367" i="23"/>
  <c r="G366" i="23"/>
  <c r="G365" i="23"/>
  <c r="G362" i="23"/>
  <c r="G361" i="23"/>
  <c r="G360" i="23"/>
  <c r="G355" i="23"/>
  <c r="G354" i="23"/>
  <c r="G353" i="23"/>
  <c r="G352" i="23"/>
  <c r="G338" i="23"/>
  <c r="E337" i="23"/>
  <c r="G337" i="23" s="1"/>
  <c r="G336" i="23"/>
  <c r="G333" i="23"/>
  <c r="H333" i="23" s="1"/>
  <c r="G331" i="23"/>
  <c r="G330" i="23"/>
  <c r="G329" i="23"/>
  <c r="G328" i="23"/>
  <c r="H325" i="23"/>
  <c r="G325" i="23"/>
  <c r="G324" i="23"/>
  <c r="G323" i="23"/>
  <c r="G322" i="23"/>
  <c r="G317" i="23"/>
  <c r="G314" i="23"/>
  <c r="G313" i="23"/>
  <c r="G312" i="23"/>
  <c r="G311" i="23"/>
  <c r="G310" i="23"/>
  <c r="G309" i="23"/>
  <c r="G308" i="23"/>
  <c r="G307" i="23"/>
  <c r="G296" i="23"/>
  <c r="G295" i="23"/>
  <c r="G294" i="23"/>
  <c r="G293" i="23"/>
  <c r="G292" i="23"/>
  <c r="G291" i="23"/>
  <c r="G290" i="23"/>
  <c r="G289" i="23"/>
  <c r="G288" i="23"/>
  <c r="G287" i="23"/>
  <c r="G273" i="23"/>
  <c r="G272" i="23"/>
  <c r="G271" i="23"/>
  <c r="G270" i="23"/>
  <c r="G269" i="23"/>
  <c r="G268" i="23"/>
  <c r="G264" i="23"/>
  <c r="D263" i="23"/>
  <c r="G263" i="23" s="1"/>
  <c r="H264" i="23" s="1"/>
  <c r="G260" i="23"/>
  <c r="G259" i="23"/>
  <c r="G258" i="23"/>
  <c r="G257" i="23"/>
  <c r="H260" i="23" s="1"/>
  <c r="G254" i="23"/>
  <c r="D253" i="23"/>
  <c r="G253" i="23" s="1"/>
  <c r="G252" i="23"/>
  <c r="G251" i="23"/>
  <c r="D251" i="23"/>
  <c r="G248" i="23"/>
  <c r="G247" i="23"/>
  <c r="G246" i="23"/>
  <c r="G245" i="23"/>
  <c r="G244" i="23"/>
  <c r="G243" i="23"/>
  <c r="G240" i="23"/>
  <c r="G239" i="23"/>
  <c r="G238" i="23"/>
  <c r="G237" i="23"/>
  <c r="G233" i="23"/>
  <c r="G232" i="23"/>
  <c r="G231" i="23"/>
  <c r="G230" i="23"/>
  <c r="D229" i="23"/>
  <c r="G229" i="23" s="1"/>
  <c r="G226" i="23"/>
  <c r="G225" i="23"/>
  <c r="G224" i="23"/>
  <c r="D223" i="23"/>
  <c r="G223" i="23" s="1"/>
  <c r="G222" i="23"/>
  <c r="D221" i="23"/>
  <c r="G221" i="23" s="1"/>
  <c r="D218" i="23"/>
  <c r="G218" i="23" s="1"/>
  <c r="G206" i="23"/>
  <c r="G205" i="23"/>
  <c r="G204" i="23"/>
  <c r="D203" i="23"/>
  <c r="G203" i="23" s="1"/>
  <c r="D202" i="23"/>
  <c r="G202" i="23" s="1"/>
  <c r="G199" i="23"/>
  <c r="G198" i="23"/>
  <c r="G197" i="23"/>
  <c r="G196" i="23"/>
  <c r="D195" i="23"/>
  <c r="G195" i="23" s="1"/>
  <c r="D194" i="23"/>
  <c r="G194" i="23" s="1"/>
  <c r="G191" i="23"/>
  <c r="G190" i="23"/>
  <c r="G189" i="23"/>
  <c r="G188" i="23"/>
  <c r="G187" i="23"/>
  <c r="D187" i="23"/>
  <c r="G185" i="23"/>
  <c r="G184" i="23"/>
  <c r="G183" i="23"/>
  <c r="G182" i="23"/>
  <c r="G181" i="23"/>
  <c r="G180" i="23"/>
  <c r="D179" i="23"/>
  <c r="G179" i="23" s="1"/>
  <c r="D178" i="23"/>
  <c r="G178" i="23" s="1"/>
  <c r="G177" i="23"/>
  <c r="G176" i="23"/>
  <c r="G175" i="23"/>
  <c r="G174" i="23"/>
  <c r="G173" i="23"/>
  <c r="G172" i="23"/>
  <c r="G171" i="23"/>
  <c r="G170" i="23"/>
  <c r="G167" i="23"/>
  <c r="G166" i="23"/>
  <c r="D165" i="23"/>
  <c r="G165" i="23" s="1"/>
  <c r="G164" i="23"/>
  <c r="G163" i="23"/>
  <c r="G162" i="23"/>
  <c r="G161" i="23"/>
  <c r="G160" i="23"/>
  <c r="F159" i="23"/>
  <c r="D159" i="23"/>
  <c r="G159" i="23" s="1"/>
  <c r="G158" i="23"/>
  <c r="G157" i="23"/>
  <c r="G156" i="23"/>
  <c r="G155" i="23"/>
  <c r="F155" i="23"/>
  <c r="D155" i="23"/>
  <c r="G154" i="23"/>
  <c r="G153" i="23"/>
  <c r="G139" i="23"/>
  <c r="H139" i="23" s="1"/>
  <c r="G138" i="23"/>
  <c r="G137" i="23"/>
  <c r="G136" i="23"/>
  <c r="G133" i="23"/>
  <c r="G132" i="23"/>
  <c r="H133" i="23" s="1"/>
  <c r="G131" i="23"/>
  <c r="G130" i="23"/>
  <c r="G129" i="23"/>
  <c r="G128" i="23"/>
  <c r="G127" i="23"/>
  <c r="G126" i="23"/>
  <c r="G125" i="23"/>
  <c r="G124" i="23"/>
  <c r="G123" i="23"/>
  <c r="G122" i="23"/>
  <c r="G121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0" i="23"/>
  <c r="G99" i="23"/>
  <c r="G98" i="23"/>
  <c r="G97" i="23"/>
  <c r="G96" i="23"/>
  <c r="G95" i="23"/>
  <c r="G94" i="23"/>
  <c r="G93" i="23"/>
  <c r="G92" i="23"/>
  <c r="G91" i="23"/>
  <c r="G90" i="23"/>
  <c r="H100" i="23" s="1"/>
  <c r="G86" i="23"/>
  <c r="G85" i="23"/>
  <c r="G71" i="23"/>
  <c r="G70" i="23"/>
  <c r="G69" i="23"/>
  <c r="G68" i="23"/>
  <c r="G67" i="23"/>
  <c r="G66" i="23"/>
  <c r="G65" i="23"/>
  <c r="G64" i="23"/>
  <c r="G63" i="23"/>
  <c r="G59" i="23"/>
  <c r="G58" i="23"/>
  <c r="G57" i="23"/>
  <c r="G56" i="23"/>
  <c r="G55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35" i="23"/>
  <c r="D34" i="23"/>
  <c r="G34" i="23" s="1"/>
  <c r="G33" i="23"/>
  <c r="G32" i="23"/>
  <c r="G31" i="23"/>
  <c r="G30" i="23"/>
  <c r="G29" i="23"/>
  <c r="G28" i="23"/>
  <c r="G27" i="23"/>
  <c r="G25" i="23"/>
  <c r="H25" i="23" s="1"/>
  <c r="G24" i="23"/>
  <c r="E21" i="23"/>
  <c r="D21" i="23"/>
  <c r="E20" i="23"/>
  <c r="D20" i="23"/>
  <c r="G20" i="23" s="1"/>
  <c r="E19" i="23"/>
  <c r="D19" i="23"/>
  <c r="G19" i="23" s="1"/>
  <c r="D18" i="23"/>
  <c r="G18" i="23" s="1"/>
  <c r="H14" i="23"/>
  <c r="G11" i="23"/>
  <c r="G10" i="23"/>
  <c r="H11" i="23" s="1"/>
  <c r="G398" i="24"/>
  <c r="H398" i="24" s="1"/>
  <c r="G395" i="24"/>
  <c r="G393" i="24"/>
  <c r="G391" i="24"/>
  <c r="G389" i="24"/>
  <c r="G387" i="24"/>
  <c r="G385" i="24"/>
  <c r="G383" i="24"/>
  <c r="G379" i="24"/>
  <c r="G378" i="24"/>
  <c r="G377" i="24"/>
  <c r="G376" i="24"/>
  <c r="G374" i="24"/>
  <c r="G373" i="24"/>
  <c r="G372" i="24"/>
  <c r="G371" i="24"/>
  <c r="G370" i="24"/>
  <c r="G369" i="24"/>
  <c r="G368" i="24"/>
  <c r="G367" i="24"/>
  <c r="G366" i="24"/>
  <c r="G365" i="24"/>
  <c r="G361" i="24"/>
  <c r="G360" i="24"/>
  <c r="G359" i="24"/>
  <c r="G358" i="24"/>
  <c r="G357" i="24"/>
  <c r="G356" i="24"/>
  <c r="G355" i="24"/>
  <c r="G354" i="24"/>
  <c r="G353" i="24"/>
  <c r="G352" i="24"/>
  <c r="G334" i="24"/>
  <c r="G333" i="24"/>
  <c r="H334" i="24" s="1"/>
  <c r="G329" i="24"/>
  <c r="H329" i="24" s="1"/>
  <c r="G327" i="24"/>
  <c r="H327" i="24" s="1"/>
  <c r="H325" i="24"/>
  <c r="G325" i="24"/>
  <c r="G323" i="24"/>
  <c r="H323" i="24" s="1"/>
  <c r="G321" i="24"/>
  <c r="H321" i="24" s="1"/>
  <c r="G319" i="24"/>
  <c r="H319" i="24" s="1"/>
  <c r="G317" i="24"/>
  <c r="G316" i="24"/>
  <c r="G315" i="24"/>
  <c r="G314" i="24"/>
  <c r="G313" i="24"/>
  <c r="G312" i="24"/>
  <c r="G311" i="24"/>
  <c r="G310" i="24"/>
  <c r="G307" i="24"/>
  <c r="G304" i="24"/>
  <c r="H304" i="24" s="1"/>
  <c r="G302" i="24"/>
  <c r="H302" i="24" s="1"/>
  <c r="G300" i="24"/>
  <c r="H300" i="24" s="1"/>
  <c r="G298" i="24"/>
  <c r="H298" i="24" s="1"/>
  <c r="G296" i="24"/>
  <c r="G295" i="24"/>
  <c r="G294" i="24"/>
  <c r="G293" i="24"/>
  <c r="G292" i="24"/>
  <c r="G291" i="24"/>
  <c r="G290" i="24"/>
  <c r="G288" i="24"/>
  <c r="G287" i="24"/>
  <c r="G286" i="24"/>
  <c r="G285" i="24"/>
  <c r="G284" i="24"/>
  <c r="G283" i="24"/>
  <c r="G282" i="24"/>
  <c r="G278" i="24"/>
  <c r="H278" i="24" s="1"/>
  <c r="G267" i="24"/>
  <c r="G266" i="24"/>
  <c r="G265" i="24"/>
  <c r="H267" i="24" s="1"/>
  <c r="G260" i="24"/>
  <c r="G259" i="24"/>
  <c r="G258" i="24"/>
  <c r="G255" i="24"/>
  <c r="G254" i="24"/>
  <c r="G244" i="24"/>
  <c r="D243" i="24"/>
  <c r="G243" i="24" s="1"/>
  <c r="G242" i="24"/>
  <c r="G241" i="24"/>
  <c r="G240" i="24"/>
  <c r="G239" i="24"/>
  <c r="G238" i="24"/>
  <c r="G237" i="24"/>
  <c r="D232" i="24"/>
  <c r="G232" i="24" s="1"/>
  <c r="G231" i="24"/>
  <c r="G230" i="24"/>
  <c r="G229" i="24"/>
  <c r="G228" i="24"/>
  <c r="G224" i="24"/>
  <c r="H224" i="24" s="1"/>
  <c r="G223" i="24"/>
  <c r="D220" i="24"/>
  <c r="G220" i="24" s="1"/>
  <c r="G219" i="24"/>
  <c r="G218" i="24"/>
  <c r="G217" i="24"/>
  <c r="D216" i="24"/>
  <c r="G216" i="24" s="1"/>
  <c r="G215" i="24"/>
  <c r="D215" i="24"/>
  <c r="G214" i="24"/>
  <c r="G213" i="24"/>
  <c r="G200" i="24"/>
  <c r="D199" i="24"/>
  <c r="G199" i="24" s="1"/>
  <c r="G198" i="24"/>
  <c r="G197" i="24"/>
  <c r="G196" i="24"/>
  <c r="G195" i="24"/>
  <c r="G194" i="24"/>
  <c r="G193" i="24"/>
  <c r="G192" i="24"/>
  <c r="G191" i="24"/>
  <c r="G189" i="24"/>
  <c r="G188" i="24"/>
  <c r="G187" i="24"/>
  <c r="D186" i="24"/>
  <c r="G186" i="24" s="1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6" i="24"/>
  <c r="G155" i="24"/>
  <c r="G154" i="24"/>
  <c r="G153" i="24"/>
  <c r="G152" i="24"/>
  <c r="G151" i="24"/>
  <c r="G150" i="24"/>
  <c r="G149" i="24"/>
  <c r="G148" i="24"/>
  <c r="G134" i="24"/>
  <c r="G133" i="24"/>
  <c r="D132" i="24"/>
  <c r="G132" i="24" s="1"/>
  <c r="D131" i="24"/>
  <c r="G131" i="24" s="1"/>
  <c r="G129" i="24"/>
  <c r="G128" i="24"/>
  <c r="G127" i="24"/>
  <c r="G126" i="24"/>
  <c r="G125" i="24"/>
  <c r="G124" i="24"/>
  <c r="D123" i="24"/>
  <c r="G123" i="24" s="1"/>
  <c r="G122" i="24"/>
  <c r="G121" i="24"/>
  <c r="G120" i="24"/>
  <c r="G119" i="24"/>
  <c r="G118" i="24"/>
  <c r="G115" i="24"/>
  <c r="G113" i="24"/>
  <c r="G111" i="24"/>
  <c r="G110" i="24"/>
  <c r="G109" i="24"/>
  <c r="G108" i="24"/>
  <c r="G107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7" i="24"/>
  <c r="D86" i="24"/>
  <c r="G86" i="24" s="1"/>
  <c r="G85" i="24"/>
  <c r="G84" i="24"/>
  <c r="G83" i="24"/>
  <c r="G82" i="24"/>
  <c r="G81" i="24"/>
  <c r="G80" i="24"/>
  <c r="G79" i="24"/>
  <c r="D67" i="24"/>
  <c r="G67" i="24" s="1"/>
  <c r="G66" i="24"/>
  <c r="D66" i="24"/>
  <c r="G64" i="24"/>
  <c r="G63" i="24"/>
  <c r="G62" i="24"/>
  <c r="G61" i="24"/>
  <c r="G57" i="24"/>
  <c r="G56" i="24"/>
  <c r="G55" i="24"/>
  <c r="G54" i="24"/>
  <c r="G53" i="24"/>
  <c r="H57" i="24" s="1"/>
  <c r="D44" i="24"/>
  <c r="G44" i="24" s="1"/>
  <c r="D43" i="24"/>
  <c r="G43" i="24" s="1"/>
  <c r="D42" i="24"/>
  <c r="G42" i="24" s="1"/>
  <c r="G41" i="24"/>
  <c r="G40" i="24"/>
  <c r="G39" i="24"/>
  <c r="G38" i="24"/>
  <c r="G35" i="24"/>
  <c r="G34" i="24"/>
  <c r="G33" i="24"/>
  <c r="H35" i="24" s="1"/>
  <c r="H48" i="24" s="1"/>
  <c r="G29" i="24"/>
  <c r="H29" i="24" s="1"/>
  <c r="E26" i="24"/>
  <c r="D26" i="24"/>
  <c r="G26" i="24" s="1"/>
  <c r="G25" i="24"/>
  <c r="E24" i="24"/>
  <c r="G24" i="24" s="1"/>
  <c r="E23" i="24"/>
  <c r="D23" i="24"/>
  <c r="G23" i="24" s="1"/>
  <c r="E22" i="24"/>
  <c r="G22" i="24" s="1"/>
  <c r="D22" i="24"/>
  <c r="E21" i="24"/>
  <c r="D21" i="24"/>
  <c r="G21" i="24" s="1"/>
  <c r="G20" i="24"/>
  <c r="E19" i="24"/>
  <c r="G19" i="24" s="1"/>
  <c r="E18" i="24"/>
  <c r="D18" i="24"/>
  <c r="G18" i="24" s="1"/>
  <c r="E17" i="24"/>
  <c r="D17" i="24"/>
  <c r="H13" i="24"/>
  <c r="G9" i="24"/>
  <c r="H10" i="24" s="1"/>
  <c r="H255" i="24" l="1"/>
  <c r="H262" i="24" s="1"/>
  <c r="H331" i="23"/>
  <c r="H232" i="24"/>
  <c r="H246" i="24" s="1"/>
  <c r="H250" i="24" s="1"/>
  <c r="H260" i="24"/>
  <c r="H368" i="23"/>
  <c r="H87" i="24"/>
  <c r="H59" i="23"/>
  <c r="H338" i="23"/>
  <c r="H428" i="23"/>
  <c r="G21" i="23"/>
  <c r="H21" i="23" s="1"/>
  <c r="H86" i="23"/>
  <c r="H296" i="23"/>
  <c r="H300" i="23" s="1"/>
  <c r="H467" i="23"/>
  <c r="H355" i="23"/>
  <c r="G17" i="24"/>
  <c r="H26" i="24" s="1"/>
  <c r="H288" i="24"/>
  <c r="H131" i="23"/>
  <c r="H460" i="23"/>
  <c r="H362" i="23"/>
  <c r="H101" i="24"/>
  <c r="H379" i="24"/>
  <c r="H244" i="24"/>
  <c r="H248" i="24" s="1"/>
  <c r="H252" i="24" s="1"/>
  <c r="H307" i="24"/>
  <c r="H117" i="23"/>
  <c r="H118" i="23" s="1"/>
  <c r="H119" i="23" s="1"/>
  <c r="H44" i="24"/>
  <c r="H46" i="24" s="1"/>
  <c r="H233" i="23"/>
  <c r="H234" i="24"/>
  <c r="H296" i="24"/>
  <c r="H395" i="24"/>
  <c r="H35" i="23"/>
  <c r="H37" i="23" s="1"/>
  <c r="H273" i="23"/>
  <c r="H314" i="23"/>
  <c r="H319" i="23" s="1"/>
  <c r="H134" i="24"/>
  <c r="E349" i="24" s="1"/>
  <c r="H349" i="24" s="1"/>
  <c r="D423" i="23"/>
  <c r="G423" i="23" s="1"/>
  <c r="D424" i="23"/>
  <c r="G424" i="23" s="1"/>
  <c r="H220" i="24"/>
  <c r="G351" i="24" s="1"/>
  <c r="H361" i="24" s="1"/>
  <c r="H317" i="24"/>
  <c r="H254" i="23"/>
  <c r="A9" i="45"/>
  <c r="H261" i="23" l="1"/>
  <c r="G422" i="23" s="1"/>
  <c r="H134" i="23"/>
  <c r="E420" i="23" s="1"/>
  <c r="H420" i="23" s="1"/>
  <c r="H425" i="23"/>
  <c r="H298" i="23"/>
  <c r="H302" i="23" s="1"/>
  <c r="H304" i="23" s="1"/>
  <c r="H284" i="23"/>
  <c r="A10" i="45" l="1"/>
  <c r="A13" i="45" s="1"/>
  <c r="A14" i="45" l="1"/>
  <c r="A15" i="45" l="1"/>
  <c r="A16" i="45" l="1"/>
  <c r="A17" i="45" s="1"/>
  <c r="A18" i="45" s="1"/>
  <c r="A19" i="45" s="1"/>
  <c r="A20" i="45" l="1"/>
  <c r="A23" i="45" s="1"/>
  <c r="A24" i="45" s="1"/>
  <c r="A25" i="45" s="1"/>
  <c r="A26" i="45" s="1"/>
  <c r="A27" i="45" s="1"/>
  <c r="A31" i="45" s="1"/>
  <c r="A32" i="45" s="1"/>
  <c r="A33" i="45" s="1"/>
  <c r="A34" i="45" l="1"/>
  <c r="A36" i="45" s="1"/>
  <c r="A38" i="45" l="1"/>
  <c r="A39" i="45" s="1"/>
  <c r="A40" i="45" l="1"/>
  <c r="A43" i="45" s="1"/>
  <c r="A44" i="45" s="1"/>
  <c r="A45" i="45" s="1"/>
  <c r="A46" i="45" s="1"/>
  <c r="A47" i="45" s="1"/>
  <c r="A48" i="45" s="1"/>
  <c r="A49" i="45" s="1"/>
  <c r="A50" i="45" s="1"/>
  <c r="A53" i="45" s="1"/>
  <c r="A54" i="45" s="1"/>
  <c r="A55" i="45" s="1"/>
  <c r="A56" i="45" s="1"/>
  <c r="A59" i="45" l="1"/>
  <c r="A60" i="45" s="1"/>
  <c r="A61" i="45" s="1"/>
  <c r="A62" i="45" s="1"/>
</calcChain>
</file>

<file path=xl/sharedStrings.xml><?xml version="1.0" encoding="utf-8"?>
<sst xmlns="http://schemas.openxmlformats.org/spreadsheetml/2006/main" count="1007" uniqueCount="348">
  <si>
    <t>PROJET DE  CONSTRUCTION  DE  LA MOSUEE BRASKA ET SES DEPENDANCES A KHOURIBGA</t>
  </si>
  <si>
    <t>ARCHITECTE: ABDELMAJID KHYARI</t>
  </si>
  <si>
    <t xml:space="preserve"> B.E.T                :  ABDELHAMID DEBBAGH</t>
  </si>
  <si>
    <t xml:space="preserve">                                           LES DEPENDANCES</t>
  </si>
  <si>
    <t>Page 1</t>
  </si>
  <si>
    <t>Prix n°</t>
  </si>
  <si>
    <t xml:space="preserve">Désignations des ouvrages </t>
  </si>
  <si>
    <t>Nombre</t>
  </si>
  <si>
    <t>Dimensions</t>
  </si>
  <si>
    <t>Partiel</t>
  </si>
  <si>
    <t>Total</t>
  </si>
  <si>
    <t>Unité</t>
  </si>
  <si>
    <t>Longueur</t>
  </si>
  <si>
    <t>Largeur</t>
  </si>
  <si>
    <t>Hauteur</t>
  </si>
  <si>
    <t>A.4</t>
  </si>
  <si>
    <t>Apport et mise en place d'un tout venant compacté</t>
  </si>
  <si>
    <r>
      <rPr>
        <sz val="10"/>
        <rFont val="Arial Narrow"/>
        <family val="2"/>
      </rPr>
      <t>m</t>
    </r>
    <r>
      <rPr>
        <vertAlign val="superscript"/>
        <sz val="10"/>
        <rFont val="Arial Narrow"/>
        <family val="2"/>
      </rPr>
      <t>3</t>
    </r>
  </si>
  <si>
    <t>A.10</t>
  </si>
  <si>
    <t>Traversée de maçonnerie</t>
  </si>
  <si>
    <t>unité</t>
  </si>
  <si>
    <t>A.19</t>
  </si>
  <si>
    <t xml:space="preserve">Plancher en hourdis préfabriqué </t>
  </si>
  <si>
    <t>a- de 15+5 cm</t>
  </si>
  <si>
    <t>Rez de chaussée</t>
  </si>
  <si>
    <t>Etage</t>
  </si>
  <si>
    <t>m²</t>
  </si>
  <si>
    <t>A.23</t>
  </si>
  <si>
    <t xml:space="preserve">Appuis de fenêtres </t>
  </si>
  <si>
    <t>ml</t>
  </si>
  <si>
    <t>A.24</t>
  </si>
  <si>
    <t>Renformis de placards en béton maigre</t>
  </si>
  <si>
    <t>Placard chambre</t>
  </si>
  <si>
    <t>Placard sous paillasse</t>
  </si>
  <si>
    <t>Placard wasque</t>
  </si>
  <si>
    <t>A.25</t>
  </si>
  <si>
    <t>Façon d'acrotère en ciment lisse</t>
  </si>
  <si>
    <t>Grande terrasse</t>
  </si>
  <si>
    <t>Petite terrasse</t>
  </si>
  <si>
    <t>Gaine</t>
  </si>
  <si>
    <t>Cage d'escalier</t>
  </si>
  <si>
    <t>A.26</t>
  </si>
  <si>
    <t>Façon de larmier</t>
  </si>
  <si>
    <t>idem prix n°A.25</t>
  </si>
  <si>
    <t>A.27</t>
  </si>
  <si>
    <t>Dallette en béton armé pour placards et paillasses</t>
  </si>
  <si>
    <t>idem prix n°A.24</t>
  </si>
  <si>
    <t>A.28</t>
  </si>
  <si>
    <t>Double cloison en briques creuses de 12+6 trous  y /c  tête de double cloison</t>
  </si>
  <si>
    <t>Façade principale</t>
  </si>
  <si>
    <t>→</t>
  </si>
  <si>
    <t>↑</t>
  </si>
  <si>
    <t>fenêtres</t>
  </si>
  <si>
    <t>portes</t>
  </si>
  <si>
    <t>entrée</t>
  </si>
  <si>
    <t>A.29</t>
  </si>
  <si>
    <t xml:space="preserve">Cloison  simple en briques de 8 trous </t>
  </si>
  <si>
    <t>limon escalier</t>
  </si>
  <si>
    <t>Etage (suite)</t>
  </si>
  <si>
    <t>placard</t>
  </si>
  <si>
    <t>paillasse cuisine</t>
  </si>
  <si>
    <t>balcon</t>
  </si>
  <si>
    <t>A.30</t>
  </si>
  <si>
    <t>Maçonnerie en agglos de 0,20 m</t>
  </si>
  <si>
    <t>mur bas</t>
  </si>
  <si>
    <t>A.31</t>
  </si>
  <si>
    <t>Enduits intérieurs et extérieurs y compris baguette d’angle</t>
  </si>
  <si>
    <t xml:space="preserve">a - Enduit extérieur au mortier bâtard </t>
  </si>
  <si>
    <t>murs</t>
  </si>
  <si>
    <t>plafond</t>
  </si>
  <si>
    <t>poteaux</t>
  </si>
  <si>
    <t>porte commerce</t>
  </si>
  <si>
    <t>Façade arrière</t>
  </si>
  <si>
    <t>Façades latéraux</t>
  </si>
  <si>
    <t>plafond balcon</t>
  </si>
  <si>
    <t>c - Enduit intérieur au mortier de ciment lisse  sur murs et plafonds</t>
  </si>
  <si>
    <t>commerces</t>
  </si>
  <si>
    <t>escalier</t>
  </si>
  <si>
    <t>porte entrée</t>
  </si>
  <si>
    <t>salom</t>
  </si>
  <si>
    <t>fenêtre</t>
  </si>
  <si>
    <t>porte</t>
  </si>
  <si>
    <t>Chambre à balcon</t>
  </si>
  <si>
    <t>chambre</t>
  </si>
  <si>
    <t>Cuisine</t>
  </si>
  <si>
    <t>Sdb</t>
  </si>
  <si>
    <t>wc</t>
  </si>
  <si>
    <t>Hall</t>
  </si>
  <si>
    <t>salon</t>
  </si>
  <si>
    <t>cuisine</t>
  </si>
  <si>
    <t>murs escalier</t>
  </si>
  <si>
    <t>c - Enduit intérieur au mortier de ciment lisse  sur murs et plafonds(suite)</t>
  </si>
  <si>
    <t>cage d'escalier</t>
  </si>
  <si>
    <t>A.32</t>
  </si>
  <si>
    <t>Trottoir périphérique y/c caniveau</t>
  </si>
  <si>
    <t>Façades  latérales</t>
  </si>
  <si>
    <t>B.</t>
  </si>
  <si>
    <t>ETANCHEITE</t>
  </si>
  <si>
    <t>B.1</t>
  </si>
  <si>
    <t>Forme de pente</t>
  </si>
  <si>
    <t>B.2</t>
  </si>
  <si>
    <t>Chape de lissage ou de surfaçage</t>
  </si>
  <si>
    <t>idem prix B.1</t>
  </si>
  <si>
    <t>B.3</t>
  </si>
  <si>
    <t>Façon de gorges sous solin et préparation des acrotères y compris la chape</t>
  </si>
  <si>
    <t>B.4</t>
  </si>
  <si>
    <t>Etanchéité bicouche (SBS)</t>
  </si>
  <si>
    <t>B.5</t>
  </si>
  <si>
    <t>Etanchéité des relevés</t>
  </si>
  <si>
    <t>idem prix B.3</t>
  </si>
  <si>
    <t>B.6</t>
  </si>
  <si>
    <t>Protection d'étanchéité par carreaux rouges émaillés</t>
  </si>
  <si>
    <t>B.7</t>
  </si>
  <si>
    <t>Protection des relevés d'étanchéité en plinthes en carreaux rouges</t>
  </si>
  <si>
    <t>B.8</t>
  </si>
  <si>
    <t xml:space="preserve">Etanchéité monocouche pour toiture en pente </t>
  </si>
  <si>
    <t>B.10</t>
  </si>
  <si>
    <t>Etanchéité légère pour salles d'eau</t>
  </si>
  <si>
    <t>sdb</t>
  </si>
  <si>
    <t>hall</t>
  </si>
  <si>
    <t>B.11</t>
  </si>
  <si>
    <t>Revêtement en tuiles traditionnelles vertes vernissées</t>
  </si>
  <si>
    <t>idem prix B.8</t>
  </si>
  <si>
    <t>B.12</t>
  </si>
  <si>
    <t xml:space="preserve">Fourniture et pose des gargouilles en plomb y compris crapaudines </t>
  </si>
  <si>
    <t>F</t>
  </si>
  <si>
    <t>PLOMBERIE - SANITAIRES</t>
  </si>
  <si>
    <t>F2A</t>
  </si>
  <si>
    <t>Réseau d'alimentation en polytilène diamètre 26/34</t>
  </si>
  <si>
    <t>F.4</t>
  </si>
  <si>
    <t>Canalisation en polypropylène (PPR)</t>
  </si>
  <si>
    <t>a- Ø 20/27 mm:</t>
  </si>
  <si>
    <t>c- Ø 13/16 mm:</t>
  </si>
  <si>
    <t>lavabos</t>
  </si>
  <si>
    <t>receveur</t>
  </si>
  <si>
    <t>wc à l'anglaise</t>
  </si>
  <si>
    <t>évier</t>
  </si>
  <si>
    <t>wc à la turque</t>
  </si>
  <si>
    <t>F.5</t>
  </si>
  <si>
    <t>Robinets et vannes d'arrêt</t>
  </si>
  <si>
    <t>a- Ø 26/34 mm:</t>
  </si>
  <si>
    <t>b- Ø 20/27 mm:</t>
  </si>
  <si>
    <t>d- Ø 13/16 mm:</t>
  </si>
  <si>
    <t>F.6</t>
  </si>
  <si>
    <t>Tableau de retube</t>
  </si>
  <si>
    <t>F.8</t>
  </si>
  <si>
    <t xml:space="preserve">Evacuation en tuyau P.V.C </t>
  </si>
  <si>
    <t>b) de Ø 110 mm:</t>
  </si>
  <si>
    <t>d) de Ø 50 mm:</t>
  </si>
  <si>
    <t>↓</t>
  </si>
  <si>
    <t>F.9</t>
  </si>
  <si>
    <t>Robinet à poussoir DN15</t>
  </si>
  <si>
    <t>F12</t>
  </si>
  <si>
    <t>Lavabo  complet EF+EC</t>
  </si>
  <si>
    <t>F12A</t>
  </si>
  <si>
    <t>Lavabo wasque complet EF+EC</t>
  </si>
  <si>
    <t>F.13</t>
  </si>
  <si>
    <t>WC à la turque avec chasse à poussoir</t>
  </si>
  <si>
    <t>F.14</t>
  </si>
  <si>
    <t>WC à l'anglaise</t>
  </si>
  <si>
    <t>F.15</t>
  </si>
  <si>
    <t>Chauffe eau électrique de 50L</t>
  </si>
  <si>
    <t>F.16</t>
  </si>
  <si>
    <t>Fourniture et pose de siphon de sol en bronze</t>
  </si>
  <si>
    <t>a- de 10x10:</t>
  </si>
  <si>
    <t>sanitaire logement</t>
  </si>
  <si>
    <t>G</t>
  </si>
  <si>
    <t>PEINTURE ET VITRERIE</t>
  </si>
  <si>
    <t>G.1</t>
  </si>
  <si>
    <t xml:space="preserve">Peinture vinylique sur murs et plafonds extérieurs en trois couches (3 couches minimum) </t>
  </si>
  <si>
    <t>idèm prix A31/a</t>
  </si>
  <si>
    <t>G.2</t>
  </si>
  <si>
    <t xml:space="preserve">Peinture glycérophtalique mate sur murs et plafonds intérieurs </t>
  </si>
  <si>
    <t>idèm prix A31/c</t>
  </si>
  <si>
    <t>coin central</t>
  </si>
  <si>
    <t>G.3</t>
  </si>
  <si>
    <t>Peinture glycérophtalique laquée sur murs et plafonds intérieurs des salles d'eau</t>
  </si>
  <si>
    <t>Murs</t>
  </si>
  <si>
    <t>Plafonds</t>
  </si>
  <si>
    <t>G.4</t>
  </si>
  <si>
    <t xml:space="preserve">Peinture glycérophtalique laquée sur menuiserie bois </t>
  </si>
  <si>
    <t>Porte à lames à 1 ouvrant type PAL1 de: 1,10 x 2,20 HC</t>
  </si>
  <si>
    <t>Porte à lames à 1 ouvrant type PAL2 de: 1,04 x 2,20 HC</t>
  </si>
  <si>
    <t>Porte à lames à 1 ouvrant type PAL3 de: 0,84 x 2,20 HC</t>
  </si>
  <si>
    <t>Porte isoplane à un ouvrant type PI1 de: 0,94 x 2,20 HC</t>
  </si>
  <si>
    <t>Placard isoplane à 2 vantaux type PL2 de: 1,70 x 2,00 HC</t>
  </si>
  <si>
    <t>Placard isoplane à 2 vantaux type PL3 de: 1,10 x 2,00 HC</t>
  </si>
  <si>
    <t>Placard sous-paillasse type PSP h: 0,70m</t>
  </si>
  <si>
    <t>G.5</t>
  </si>
  <si>
    <t xml:space="preserve">Peinture glycérophtalique laquée sur menuiserie métallique </t>
  </si>
  <si>
    <t>Rideaux métalliques</t>
  </si>
  <si>
    <t>LA MOSQUEE</t>
  </si>
  <si>
    <t>A.</t>
  </si>
  <si>
    <t>GROS ŒUVRES</t>
  </si>
  <si>
    <t>minaret</t>
  </si>
  <si>
    <t>Mezzanine</t>
  </si>
  <si>
    <t>Plancher haut RDCH</t>
  </si>
  <si>
    <t>Portes</t>
  </si>
  <si>
    <t>Sanitaires hommes</t>
  </si>
  <si>
    <t>Sanitaires femmes</t>
  </si>
  <si>
    <t>Limon escalier</t>
  </si>
  <si>
    <t>Toilette Maqsoura</t>
  </si>
  <si>
    <t>Cloison  simple en briques de 8 trous (suite)</t>
  </si>
  <si>
    <t>Minaret</t>
  </si>
  <si>
    <t>koutab et mqsoura</t>
  </si>
  <si>
    <t>mihrab</t>
  </si>
  <si>
    <t>façade sud</t>
  </si>
  <si>
    <t>sur murs</t>
  </si>
  <si>
    <t>tableaux et jambages</t>
  </si>
  <si>
    <t>sur plafonds</t>
  </si>
  <si>
    <t>façade Ouest</t>
  </si>
  <si>
    <t>idèm façade sud</t>
  </si>
  <si>
    <t>façade Nord</t>
  </si>
  <si>
    <t>façade Est</t>
  </si>
  <si>
    <t xml:space="preserve">b - Enduit extérieur rustique </t>
  </si>
  <si>
    <t>tableaux</t>
  </si>
  <si>
    <t>salle de prièrre homme</t>
  </si>
  <si>
    <t>arc khemassi</t>
  </si>
  <si>
    <t>placards</t>
  </si>
  <si>
    <t>vide khemassi</t>
  </si>
  <si>
    <t>plafonds</t>
  </si>
  <si>
    <t>koutab</t>
  </si>
  <si>
    <t>maqsoura</t>
  </si>
  <si>
    <t>mirhab</t>
  </si>
  <si>
    <t>toilette</t>
  </si>
  <si>
    <t>escalier entrée hommes</t>
  </si>
  <si>
    <t>limon</t>
  </si>
  <si>
    <t>sanitaires hommes</t>
  </si>
  <si>
    <t>sanitaires femmes</t>
  </si>
  <si>
    <t>sanitaires femmes ( suite)</t>
  </si>
  <si>
    <t>escalier entrée femmes</t>
  </si>
  <si>
    <t>vide salle des prièrres hommes</t>
  </si>
  <si>
    <t>moucharabi</t>
  </si>
  <si>
    <t xml:space="preserve"> salle de prièrre femmes</t>
  </si>
  <si>
    <t>Grandes terrasses</t>
  </si>
  <si>
    <t>Auvent entrée</t>
  </si>
  <si>
    <t>Auvent d'entrée</t>
  </si>
  <si>
    <t>centre</t>
  </si>
  <si>
    <t>B.9</t>
  </si>
  <si>
    <t>Etanchéité de couvre joint de dilatation en type autoprotégé granulé minéral ou aluminium</t>
  </si>
  <si>
    <t>C.</t>
  </si>
  <si>
    <t>REVETEMENT DE SOLS ET MURS</t>
  </si>
  <si>
    <t>C.26</t>
  </si>
  <si>
    <t xml:space="preserve">Confection d’arcades en staff lisse simple non sculpté </t>
  </si>
  <si>
    <t>C.27</t>
  </si>
  <si>
    <t xml:space="preserve">Coupôle centrale en plâtre sculpté </t>
  </si>
  <si>
    <t>C.28</t>
  </si>
  <si>
    <t>Fourniture et pose de moquettes pour salle de prière</t>
  </si>
  <si>
    <t>salle de prièrre hommes</t>
  </si>
  <si>
    <t>salle de prièrre femmes</t>
  </si>
  <si>
    <t>b- Ø 15/21 mm:</t>
  </si>
  <si>
    <t>c- Ø 15/21 mm:</t>
  </si>
  <si>
    <t>a) de Ø 125 mm:</t>
  </si>
  <si>
    <t>c) de Ø 75 mm:</t>
  </si>
  <si>
    <t>F.12</t>
  </si>
  <si>
    <t>Lavabo complet EF+EC</t>
  </si>
  <si>
    <t>b- de 20x20:</t>
  </si>
  <si>
    <t xml:space="preserve">sanitaires femmes </t>
  </si>
  <si>
    <t>sanitaire hommes</t>
  </si>
  <si>
    <t>sanitaire femmes</t>
  </si>
  <si>
    <t>revêtement faïence</t>
  </si>
  <si>
    <t>portes sanitaires</t>
  </si>
  <si>
    <t>Grille de protection GP1</t>
  </si>
  <si>
    <t>G.6</t>
  </si>
  <si>
    <t>Vernis sur menuiserie bois en intérieur et extérieur</t>
  </si>
  <si>
    <t>Fenêtre vitrée à un ouvrant à la française type F1 de: 0,60 x 1,20 HC</t>
  </si>
  <si>
    <t>Châssis vitré à un ouvrant à la française type CH1 de: 0,60 x 0,60 HC</t>
  </si>
  <si>
    <t>Châssis vitré à un ouvrant à la française type CH2 de: 0,50 x 0,50 HC</t>
  </si>
  <si>
    <t>Porte à lames en cèdre à 2 vantaux type P1 de: 2,80 x 4,00 HC</t>
  </si>
  <si>
    <t>Porte massive en cèdre à 2 vantaux type P2 de: 1,20 x 2,60 HC</t>
  </si>
  <si>
    <t>Porte à lames en cèdre à 1 ouvrant type P3 de: 1,20 x 2,40 HC</t>
  </si>
  <si>
    <t>Porte à lames en cèdre à 1 ouvrant type P4 de: 1,04 x 2,40 HC</t>
  </si>
  <si>
    <t>Porte massive en cèdre à 1 ouvrant  type P5 de: 1,04 x 2,20 HC</t>
  </si>
  <si>
    <t>Porte à lames en cèdre à 1 ouvrant type P6 de: 0,84 x 2,20 HC</t>
  </si>
  <si>
    <t>Porte à lames à 1 ouvrant type PAL4 de: 0,84 x 2,00 HC</t>
  </si>
  <si>
    <t>porte Placard en cèdre à 2 vantaux type sbani PL1 de: 1,70 x 2,20 HC</t>
  </si>
  <si>
    <t>G.7</t>
  </si>
  <si>
    <t>Vitrerie en verre normal de 4mm</t>
  </si>
  <si>
    <t>u</t>
  </si>
  <si>
    <t>Décapage des revêtement sol et murs</t>
  </si>
  <si>
    <t>MENUISERIE BOIS</t>
  </si>
  <si>
    <t>MENUISERIE METALLIQUE</t>
  </si>
  <si>
    <t>U</t>
  </si>
  <si>
    <t>MENUISERIE ALUMINIUM</t>
  </si>
  <si>
    <t xml:space="preserve">Hublot étanche </t>
  </si>
  <si>
    <t>Remise en état de l'installation életrcique existant</t>
  </si>
  <si>
    <t>Fourniture et pose des portes à lame</t>
  </si>
  <si>
    <t xml:space="preserve">N° du Prix </t>
  </si>
  <si>
    <t>Désignation des ouvrages</t>
  </si>
  <si>
    <t>Prix Unitaire</t>
  </si>
  <si>
    <t>Prix   Totale</t>
  </si>
  <si>
    <t>A-Gros Œuvre</t>
  </si>
  <si>
    <t>Total Gros œuvres</t>
  </si>
  <si>
    <t>Total Revetement</t>
  </si>
  <si>
    <t>Total Menuiserie bois et mettalique</t>
  </si>
  <si>
    <t>Peinture glycérophtalique laquée sur menuiserie bois et métallique</t>
  </si>
  <si>
    <t>Total Peinture</t>
  </si>
  <si>
    <t>TOTAL  TRAVAUX  HT</t>
  </si>
  <si>
    <t>TVA 20%</t>
  </si>
  <si>
    <t>TOTAL GENERAL TTC</t>
  </si>
  <si>
    <t>Traitement des Fissures</t>
  </si>
  <si>
    <t>Déscente d'eau pluvial de tout diamétre</t>
  </si>
  <si>
    <t>Chappe de lissage</t>
  </si>
  <si>
    <t>Etanchéité Auto-protégé</t>
  </si>
  <si>
    <t>Gorge pour solin</t>
  </si>
  <si>
    <t>Relief d'étanchéité en Auto-protégé</t>
  </si>
  <si>
    <t>Total Etanchéité</t>
  </si>
  <si>
    <t>B- ETANCHEITE :</t>
  </si>
  <si>
    <t>C- REVETEMENT :</t>
  </si>
  <si>
    <t xml:space="preserve">D- MENUISERIE </t>
  </si>
  <si>
    <t>G - PEINTURE</t>
  </si>
  <si>
    <t>m3</t>
  </si>
  <si>
    <t>Prise de courant 2X16A+T</t>
  </si>
  <si>
    <t>Foyer simple allumage</t>
  </si>
  <si>
    <t>Décapage de l'étancheité existante</t>
  </si>
  <si>
    <t>Etanchéité légére</t>
  </si>
  <si>
    <t>Dépose du moquétte</t>
  </si>
  <si>
    <t>Revêtement en marbre identique a l'éxistant</t>
  </si>
  <si>
    <t>Réféction des fenétres en aluminium</t>
  </si>
  <si>
    <t>Réfection des portes en bois existant</t>
  </si>
  <si>
    <t>Réfection des placard en bois existant</t>
  </si>
  <si>
    <t>Foyer double allumage</t>
  </si>
  <si>
    <t>Revêtement en carreaux grés cérame anti dérapand</t>
  </si>
  <si>
    <t>Revetement en parquet</t>
  </si>
  <si>
    <t>Revetement en moquette</t>
  </si>
  <si>
    <t>Peinture en vernis sur menuiserie bois</t>
  </si>
  <si>
    <t>Protection en carreau carrelage</t>
  </si>
  <si>
    <t>Etanchéité Jardin</t>
  </si>
  <si>
    <t>Réféction d'habillage en bois</t>
  </si>
  <si>
    <t xml:space="preserve">Béton armé y compris acier </t>
  </si>
  <si>
    <t>Fourniture et pose store à bandes verticale</t>
  </si>
  <si>
    <t>Revetement souple en PVC</t>
  </si>
  <si>
    <t>Décapage et reprise des Enduits pour murs interieurs et extérieurs</t>
  </si>
  <si>
    <t>Pleinthe en inox pour escaliers</t>
  </si>
  <si>
    <t>Réféction des rideaux en aluminium y compris moteur volet roulant</t>
  </si>
  <si>
    <t>E- ELECTRICITE- LUSTRERIE ET DETECTION INCENDIE</t>
  </si>
  <si>
    <t>Mise a niveau des coffrets secondaires</t>
  </si>
  <si>
    <t>Exticteur en CO2 de 6 KG</t>
  </si>
  <si>
    <t>Exticteur à poudre de 6 KG</t>
  </si>
  <si>
    <t>Porte papier hygiénique en inox</t>
  </si>
  <si>
    <t>Porte serviette en inox</t>
  </si>
  <si>
    <t>Distributeur de savon liquide en inox</t>
  </si>
  <si>
    <t>Total Eléctricité-lustrerie et détection incendie</t>
  </si>
  <si>
    <t>F- PLOMBERIE ET SANITAIRE :</t>
  </si>
  <si>
    <t>Total Plomberie et sanitaire</t>
  </si>
  <si>
    <t xml:space="preserve">Peinture Vinylique sur murs extérieurs </t>
  </si>
  <si>
    <t xml:space="preserve">Peinture Vinylique sur murs et plafonds intérieurs </t>
  </si>
  <si>
    <t xml:space="preserve">Quantité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</si>
</sst>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>
    <font>
      <sz val="10"/>
      <name val="Arial"/>
      <charset val="134"/>
    </font>
    <font>
      <b/>
      <sz val="12"/>
      <name val="Comic Sans MS"/>
      <family val="4"/>
    </font>
    <font>
      <sz val="10"/>
      <name val="Comic Sans MS"/>
      <family val="4"/>
    </font>
    <font>
      <b/>
      <sz val="11"/>
      <name val="Arial Narrow"/>
      <family val="2"/>
    </font>
    <font>
      <sz val="11"/>
      <name val="Century Gothic"/>
      <family val="2"/>
    </font>
    <font>
      <sz val="11"/>
      <name val="Arial"/>
      <family val="2"/>
    </font>
    <font>
      <sz val="11"/>
      <name val="Arial Narrow"/>
      <family val="2"/>
    </font>
    <font>
      <b/>
      <sz val="16"/>
      <name val="Arial Narrow"/>
      <family val="2"/>
    </font>
    <font>
      <sz val="10"/>
      <name val="Century Gothic"/>
      <family val="2"/>
    </font>
    <font>
      <b/>
      <sz val="12"/>
      <name val="Century Gothic"/>
      <family val="2"/>
    </font>
    <font>
      <sz val="10"/>
      <name val="Arial Black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6"/>
      <name val="Arial Narrow"/>
      <family val="2"/>
    </font>
    <font>
      <b/>
      <sz val="9"/>
      <name val="Arial Narrow"/>
      <family val="2"/>
    </font>
    <font>
      <b/>
      <sz val="11"/>
      <name val="Century Gothic"/>
      <family val="2"/>
    </font>
    <font>
      <b/>
      <sz val="16"/>
      <name val="Arial"/>
      <family val="2"/>
    </font>
    <font>
      <sz val="16"/>
      <name val="Arial"/>
      <family val="2"/>
    </font>
    <font>
      <u/>
      <sz val="10"/>
      <name val="Arial Narrow"/>
      <family val="2"/>
    </font>
    <font>
      <sz val="10"/>
      <name val="Arial"/>
      <family val="2"/>
    </font>
    <font>
      <i/>
      <sz val="10"/>
      <name val="Arial Narrow"/>
      <family val="2"/>
    </font>
    <font>
      <b/>
      <sz val="10"/>
      <name val="Arial"/>
      <family val="2"/>
    </font>
    <font>
      <sz val="16"/>
      <name val="Arial Black"/>
      <family val="2"/>
    </font>
    <font>
      <sz val="14"/>
      <name val="Arial"/>
      <family val="2"/>
    </font>
    <font>
      <b/>
      <u/>
      <sz val="10"/>
      <name val="Arial Narrow"/>
      <family val="2"/>
    </font>
    <font>
      <vertAlign val="superscript"/>
      <sz val="10"/>
      <name val="Arial Narrow"/>
      <family val="2"/>
    </font>
    <font>
      <sz val="12"/>
      <color theme="1"/>
      <name val="Comic Sans MS"/>
      <family val="4"/>
    </font>
    <font>
      <sz val="10"/>
      <color theme="1"/>
      <name val="Comic Sans MS"/>
      <family val="4"/>
    </font>
    <font>
      <sz val="10"/>
      <name val="Candara"/>
      <family val="2"/>
    </font>
    <font>
      <b/>
      <sz val="10"/>
      <name val="Candara"/>
      <family val="2"/>
    </font>
    <font>
      <sz val="10"/>
      <color theme="1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25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5" borderId="11" xfId="0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 wrapText="1" indent="1"/>
    </xf>
    <xf numFmtId="0" fontId="12" fillId="0" borderId="17" xfId="0" applyFont="1" applyBorder="1"/>
    <xf numFmtId="0" fontId="12" fillId="0" borderId="18" xfId="0" applyFont="1" applyBorder="1" applyAlignment="1">
      <alignment horizontal="center" vertical="center"/>
    </xf>
    <xf numFmtId="2" fontId="12" fillId="0" borderId="18" xfId="0" applyNumberFormat="1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/>
    </xf>
    <xf numFmtId="2" fontId="12" fillId="0" borderId="17" xfId="0" applyNumberFormat="1" applyFont="1" applyBorder="1" applyAlignment="1">
      <alignment horizontal="center"/>
    </xf>
    <xf numFmtId="49" fontId="11" fillId="4" borderId="19" xfId="0" applyNumberFormat="1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right" wrapText="1" indent="1"/>
    </xf>
    <xf numFmtId="0" fontId="11" fillId="3" borderId="21" xfId="0" applyFont="1" applyFill="1" applyBorder="1" applyAlignment="1">
      <alignment horizontal="center"/>
    </xf>
    <xf numFmtId="49" fontId="11" fillId="4" borderId="6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 wrapText="1" indent="1"/>
    </xf>
    <xf numFmtId="49" fontId="11" fillId="4" borderId="21" xfId="0" applyNumberFormat="1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left" vertical="center" wrapText="1"/>
    </xf>
    <xf numFmtId="0" fontId="12" fillId="0" borderId="21" xfId="0" applyFont="1" applyBorder="1" applyAlignment="1">
      <alignment horizontal="center"/>
    </xf>
    <xf numFmtId="0" fontId="12" fillId="0" borderId="21" xfId="0" applyFont="1" applyBorder="1"/>
    <xf numFmtId="0" fontId="11" fillId="0" borderId="21" xfId="0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left" vertical="center" wrapText="1"/>
    </xf>
    <xf numFmtId="0" fontId="11" fillId="0" borderId="21" xfId="0" applyFont="1" applyBorder="1"/>
    <xf numFmtId="2" fontId="12" fillId="0" borderId="23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right"/>
    </xf>
    <xf numFmtId="2" fontId="12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0" fontId="11" fillId="0" borderId="17" xfId="0" applyFont="1" applyBorder="1"/>
    <xf numFmtId="164" fontId="12" fillId="0" borderId="21" xfId="0" applyNumberFormat="1" applyFont="1" applyBorder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left" vertical="center" wrapText="1"/>
    </xf>
    <xf numFmtId="0" fontId="13" fillId="0" borderId="21" xfId="0" applyFont="1" applyBorder="1" applyAlignment="1">
      <alignment horizontal="right" vertical="center"/>
    </xf>
    <xf numFmtId="2" fontId="12" fillId="0" borderId="21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164" fontId="12" fillId="0" borderId="17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/>
    <xf numFmtId="0" fontId="12" fillId="0" borderId="6" xfId="0" applyFont="1" applyBorder="1"/>
    <xf numFmtId="0" fontId="0" fillId="0" borderId="7" xfId="0" applyBorder="1"/>
    <xf numFmtId="0" fontId="11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2" fontId="8" fillId="0" borderId="21" xfId="0" applyNumberFormat="1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/>
    </xf>
    <xf numFmtId="2" fontId="11" fillId="0" borderId="21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right" vertical="center" wrapText="1"/>
    </xf>
    <xf numFmtId="2" fontId="12" fillId="0" borderId="21" xfId="0" applyNumberFormat="1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center"/>
    </xf>
    <xf numFmtId="0" fontId="0" fillId="0" borderId="21" xfId="0" applyBorder="1"/>
    <xf numFmtId="2" fontId="12" fillId="0" borderId="17" xfId="0" applyNumberFormat="1" applyFont="1" applyBorder="1" applyAlignment="1">
      <alignment horizontal="right" wrapText="1"/>
    </xf>
    <xf numFmtId="0" fontId="17" fillId="0" borderId="21" xfId="0" applyFont="1" applyBorder="1" applyAlignment="1">
      <alignment horizontal="right" vertical="center"/>
    </xf>
    <xf numFmtId="0" fontId="0" fillId="0" borderId="21" xfId="0" applyBorder="1" applyAlignment="1">
      <alignment horizontal="right"/>
    </xf>
    <xf numFmtId="2" fontId="12" fillId="4" borderId="21" xfId="0" applyNumberFormat="1" applyFont="1" applyFill="1" applyBorder="1" applyAlignment="1">
      <alignment horizontal="center"/>
    </xf>
    <xf numFmtId="2" fontId="12" fillId="3" borderId="21" xfId="0" applyNumberFormat="1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2" fontId="12" fillId="0" borderId="23" xfId="0" applyNumberFormat="1" applyFont="1" applyBorder="1" applyAlignment="1">
      <alignment horizontal="left" vertical="center" wrapText="1" indent="1"/>
    </xf>
    <xf numFmtId="2" fontId="12" fillId="0" borderId="6" xfId="0" applyNumberFormat="1" applyFont="1" applyBorder="1" applyAlignment="1">
      <alignment horizontal="right" vertical="center" wrapText="1" indent="1"/>
    </xf>
    <xf numFmtId="2" fontId="18" fillId="0" borderId="17" xfId="0" applyNumberFormat="1" applyFont="1" applyBorder="1" applyAlignment="1">
      <alignment horizontal="center" wrapText="1"/>
    </xf>
    <xf numFmtId="2" fontId="18" fillId="0" borderId="6" xfId="0" applyNumberFormat="1" applyFont="1" applyBorder="1" applyAlignment="1">
      <alignment horizontal="right" vertical="center" wrapText="1"/>
    </xf>
    <xf numFmtId="2" fontId="11" fillId="4" borderId="2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8" fillId="0" borderId="21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2" fontId="18" fillId="0" borderId="21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/>
    </xf>
    <xf numFmtId="0" fontId="0" fillId="0" borderId="6" xfId="0" applyBorder="1"/>
    <xf numFmtId="0" fontId="0" fillId="0" borderId="24" xfId="0" applyBorder="1"/>
    <xf numFmtId="0" fontId="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2" fontId="12" fillId="0" borderId="6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2" fontId="18" fillId="0" borderId="21" xfId="0" applyNumberFormat="1" applyFont="1" applyBorder="1" applyAlignment="1">
      <alignment horizontal="right" vertical="center" wrapText="1"/>
    </xf>
    <xf numFmtId="2" fontId="12" fillId="0" borderId="21" xfId="0" applyNumberFormat="1" applyFont="1" applyBorder="1" applyAlignment="1">
      <alignment horizontal="right" wrapText="1"/>
    </xf>
    <xf numFmtId="2" fontId="12" fillId="0" borderId="17" xfId="0" applyNumberFormat="1" applyFont="1" applyBorder="1" applyAlignment="1">
      <alignment horizontal="left" wrapText="1"/>
    </xf>
    <xf numFmtId="49" fontId="11" fillId="5" borderId="24" xfId="0" applyNumberFormat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left" vertical="center" wrapText="1" indent="1"/>
    </xf>
    <xf numFmtId="0" fontId="12" fillId="0" borderId="18" xfId="0" applyFont="1" applyBorder="1" applyAlignment="1">
      <alignment horizontal="center"/>
    </xf>
    <xf numFmtId="2" fontId="12" fillId="0" borderId="18" xfId="0" applyNumberFormat="1" applyFont="1" applyBorder="1" applyAlignment="1">
      <alignment horizontal="left" wrapText="1"/>
    </xf>
    <xf numFmtId="0" fontId="18" fillId="0" borderId="19" xfId="0" applyFont="1" applyBorder="1" applyAlignment="1">
      <alignment horizontal="center"/>
    </xf>
    <xf numFmtId="2" fontId="18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2" fontId="18" fillId="0" borderId="6" xfId="0" applyNumberFormat="1" applyFont="1" applyBorder="1" applyAlignment="1">
      <alignment horizontal="right" wrapText="1"/>
    </xf>
    <xf numFmtId="0" fontId="11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6" xfId="0" applyFont="1" applyBorder="1" applyAlignment="1">
      <alignment horizontal="right"/>
    </xf>
    <xf numFmtId="2" fontId="0" fillId="0" borderId="21" xfId="0" applyNumberForma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9" fillId="0" borderId="21" xfId="0" applyFont="1" applyBorder="1"/>
    <xf numFmtId="0" fontId="19" fillId="0" borderId="0" xfId="0" applyFont="1"/>
    <xf numFmtId="1" fontId="12" fillId="3" borderId="21" xfId="0" applyNumberFormat="1" applyFont="1" applyFill="1" applyBorder="1" applyAlignment="1">
      <alignment horizontal="center"/>
    </xf>
    <xf numFmtId="49" fontId="11" fillId="5" borderId="17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 indent="1"/>
    </xf>
    <xf numFmtId="0" fontId="11" fillId="0" borderId="19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17" xfId="0" applyFont="1" applyBorder="1" applyAlignment="1">
      <alignment horizontal="center"/>
    </xf>
    <xf numFmtId="2" fontId="12" fillId="0" borderId="21" xfId="0" applyNumberFormat="1" applyFont="1" applyBorder="1" applyAlignment="1">
      <alignment horizontal="center" wrapText="1"/>
    </xf>
    <xf numFmtId="49" fontId="11" fillId="4" borderId="17" xfId="0" applyNumberFormat="1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left" vertical="center" wrapText="1" indent="1"/>
    </xf>
    <xf numFmtId="49" fontId="11" fillId="4" borderId="13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wrapText="1" indent="1"/>
    </xf>
    <xf numFmtId="0" fontId="12" fillId="0" borderId="26" xfId="0" applyFont="1" applyBorder="1" applyAlignment="1">
      <alignment horizontal="center"/>
    </xf>
    <xf numFmtId="2" fontId="12" fillId="0" borderId="26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0" fontId="12" fillId="0" borderId="26" xfId="0" applyFont="1" applyBorder="1"/>
    <xf numFmtId="49" fontId="11" fillId="5" borderId="5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 indent="1"/>
    </xf>
    <xf numFmtId="0" fontId="12" fillId="0" borderId="27" xfId="0" applyFont="1" applyBorder="1" applyAlignment="1">
      <alignment horizontal="center"/>
    </xf>
    <xf numFmtId="2" fontId="20" fillId="0" borderId="6" xfId="0" applyNumberFormat="1" applyFont="1" applyBorder="1" applyAlignment="1">
      <alignment horizontal="left" wrapText="1"/>
    </xf>
    <xf numFmtId="2" fontId="13" fillId="0" borderId="6" xfId="0" applyNumberFormat="1" applyFont="1" applyBorder="1" applyAlignment="1">
      <alignment horizontal="right" vertical="center" wrapText="1"/>
    </xf>
    <xf numFmtId="0" fontId="12" fillId="4" borderId="21" xfId="0" applyFont="1" applyFill="1" applyBorder="1"/>
    <xf numFmtId="0" fontId="12" fillId="0" borderId="19" xfId="0" applyFont="1" applyBorder="1" applyAlignment="1">
      <alignment horizontal="center" vertical="center"/>
    </xf>
    <xf numFmtId="2" fontId="12" fillId="0" borderId="19" xfId="0" applyNumberFormat="1" applyFont="1" applyBorder="1" applyAlignment="1">
      <alignment horizontal="center"/>
    </xf>
    <xf numFmtId="2" fontId="20" fillId="0" borderId="17" xfId="0" applyNumberFormat="1" applyFont="1" applyBorder="1" applyAlignment="1">
      <alignment horizontal="left" vertical="center" wrapText="1"/>
    </xf>
    <xf numFmtId="4" fontId="12" fillId="0" borderId="21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left" wrapText="1"/>
    </xf>
    <xf numFmtId="2" fontId="20" fillId="0" borderId="6" xfId="0" applyNumberFormat="1" applyFont="1" applyBorder="1" applyAlignment="1">
      <alignment horizontal="left" vertical="center" wrapText="1"/>
    </xf>
    <xf numFmtId="2" fontId="13" fillId="0" borderId="19" xfId="0" applyNumberFormat="1" applyFont="1" applyBorder="1" applyAlignment="1">
      <alignment horizontal="right" wrapText="1"/>
    </xf>
    <xf numFmtId="0" fontId="12" fillId="0" borderId="13" xfId="0" applyFont="1" applyBorder="1"/>
    <xf numFmtId="0" fontId="21" fillId="0" borderId="21" xfId="0" applyFont="1" applyBorder="1"/>
    <xf numFmtId="1" fontId="12" fillId="4" borderId="21" xfId="0" applyNumberFormat="1" applyFont="1" applyFill="1" applyBorder="1" applyAlignment="1">
      <alignment horizontal="center"/>
    </xf>
    <xf numFmtId="2" fontId="12" fillId="0" borderId="23" xfId="0" applyNumberFormat="1" applyFont="1" applyBorder="1" applyAlignment="1">
      <alignment horizontal="left" vertical="center" wrapText="1"/>
    </xf>
    <xf numFmtId="2" fontId="12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left" vertical="center" wrapText="1"/>
    </xf>
    <xf numFmtId="2" fontId="20" fillId="0" borderId="21" xfId="0" applyNumberFormat="1" applyFont="1" applyBorder="1" applyAlignment="1">
      <alignment horizontal="left" vertical="center" wrapText="1"/>
    </xf>
    <xf numFmtId="2" fontId="12" fillId="4" borderId="17" xfId="0" applyNumberFormat="1" applyFont="1" applyFill="1" applyBorder="1" applyAlignment="1">
      <alignment horizontal="center"/>
    </xf>
    <xf numFmtId="0" fontId="0" fillId="0" borderId="13" xfId="0" applyBorder="1"/>
    <xf numFmtId="2" fontId="12" fillId="0" borderId="11" xfId="0" applyNumberFormat="1" applyFont="1" applyBorder="1" applyAlignment="1">
      <alignment horizontal="left" vertical="center" wrapText="1"/>
    </xf>
    <xf numFmtId="49" fontId="11" fillId="5" borderId="19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left" vertical="center" wrapText="1" indent="1"/>
    </xf>
    <xf numFmtId="2" fontId="12" fillId="0" borderId="17" xfId="0" applyNumberFormat="1" applyFont="1" applyBorder="1" applyAlignment="1">
      <alignment horizontal="center" vertical="center" wrapText="1"/>
    </xf>
    <xf numFmtId="0" fontId="0" fillId="4" borderId="21" xfId="0" applyFill="1" applyBorder="1"/>
    <xf numFmtId="2" fontId="12" fillId="0" borderId="19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4" borderId="21" xfId="0" applyFont="1" applyFill="1" applyBorder="1" applyAlignment="1">
      <alignment horizontal="left" vertical="center" wrapText="1" indent="1"/>
    </xf>
    <xf numFmtId="0" fontId="12" fillId="0" borderId="28" xfId="0" applyFont="1" applyBorder="1" applyAlignment="1">
      <alignment horizontal="center" vertical="center"/>
    </xf>
    <xf numFmtId="2" fontId="12" fillId="0" borderId="28" xfId="0" applyNumberFormat="1" applyFont="1" applyBorder="1" applyAlignment="1">
      <alignment horizontal="left" vertical="center" wrapText="1"/>
    </xf>
    <xf numFmtId="2" fontId="18" fillId="0" borderId="17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2" fontId="12" fillId="0" borderId="19" xfId="0" applyNumberFormat="1" applyFont="1" applyBorder="1" applyAlignment="1">
      <alignment horizontal="left" vertical="center" wrapText="1"/>
    </xf>
    <xf numFmtId="2" fontId="12" fillId="0" borderId="21" xfId="0" applyNumberFormat="1" applyFont="1" applyBorder="1"/>
    <xf numFmtId="2" fontId="12" fillId="0" borderId="29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horizontal="right"/>
    </xf>
    <xf numFmtId="0" fontId="23" fillId="0" borderId="21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2" fontId="17" fillId="0" borderId="21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horizontal="center"/>
    </xf>
    <xf numFmtId="2" fontId="12" fillId="0" borderId="21" xfId="0" applyNumberFormat="1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12" fillId="4" borderId="21" xfId="0" applyFont="1" applyFill="1" applyBorder="1" applyAlignment="1">
      <alignment horizontal="center"/>
    </xf>
    <xf numFmtId="0" fontId="12" fillId="0" borderId="24" xfId="0" applyFont="1" applyBorder="1"/>
    <xf numFmtId="0" fontId="12" fillId="0" borderId="24" xfId="0" applyFont="1" applyBorder="1" applyAlignment="1">
      <alignment horizontal="center"/>
    </xf>
    <xf numFmtId="2" fontId="12" fillId="0" borderId="24" xfId="0" applyNumberFormat="1" applyFon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vertical="center" wrapText="1"/>
    </xf>
    <xf numFmtId="2" fontId="12" fillId="0" borderId="21" xfId="0" applyNumberFormat="1" applyFont="1" applyBorder="1" applyAlignment="1">
      <alignment horizontal="right" vertical="center" wrapText="1" indent="1"/>
    </xf>
    <xf numFmtId="1" fontId="12" fillId="0" borderId="17" xfId="0" applyNumberFormat="1" applyFont="1" applyBorder="1" applyAlignment="1">
      <alignment horizontal="center"/>
    </xf>
    <xf numFmtId="0" fontId="12" fillId="0" borderId="24" xfId="0" applyFont="1" applyBorder="1" applyAlignment="1">
      <alignment horizontal="right"/>
    </xf>
    <xf numFmtId="1" fontId="12" fillId="3" borderId="17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0" fontId="0" fillId="4" borderId="19" xfId="0" applyFill="1" applyBorder="1"/>
    <xf numFmtId="0" fontId="12" fillId="4" borderId="19" xfId="0" applyFont="1" applyFill="1" applyBorder="1"/>
    <xf numFmtId="0" fontId="12" fillId="0" borderId="19" xfId="0" applyFont="1" applyBorder="1" applyAlignment="1">
      <alignment horizontal="right"/>
    </xf>
    <xf numFmtId="0" fontId="12" fillId="0" borderId="21" xfId="0" applyFont="1" applyBorder="1" applyAlignment="1">
      <alignment vertical="center"/>
    </xf>
    <xf numFmtId="2" fontId="20" fillId="0" borderId="21" xfId="0" applyNumberFormat="1" applyFont="1" applyBorder="1" applyAlignment="1">
      <alignment horizontal="left" vertical="center" wrapText="1" indent="1"/>
    </xf>
    <xf numFmtId="1" fontId="12" fillId="4" borderId="17" xfId="0" applyNumberFormat="1" applyFont="1" applyFill="1" applyBorder="1" applyAlignment="1">
      <alignment horizontal="center"/>
    </xf>
    <xf numFmtId="49" fontId="11" fillId="5" borderId="18" xfId="0" applyNumberFormat="1" applyFont="1" applyFill="1" applyBorder="1" applyAlignment="1">
      <alignment horizontal="center" vertic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3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1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28" fillId="2" borderId="3" xfId="0" applyFont="1" applyFill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/>
    <xf numFmtId="0" fontId="28" fillId="3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vertical="center"/>
    </xf>
    <xf numFmtId="4" fontId="29" fillId="3" borderId="2" xfId="0" applyNumberFormat="1" applyFont="1" applyFill="1" applyBorder="1" applyAlignment="1">
      <alignment vertical="center"/>
    </xf>
    <xf numFmtId="4" fontId="30" fillId="0" borderId="3" xfId="0" applyNumberFormat="1" applyFont="1" applyBorder="1" applyAlignment="1">
      <alignment horizontal="center" vertical="center"/>
    </xf>
    <xf numFmtId="4" fontId="29" fillId="3" borderId="2" xfId="0" applyNumberFormat="1" applyFont="1" applyFill="1" applyBorder="1" applyAlignment="1">
      <alignment horizontal="right" vertical="center"/>
    </xf>
    <xf numFmtId="4" fontId="28" fillId="2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wrapText="1"/>
    </xf>
    <xf numFmtId="3" fontId="28" fillId="0" borderId="3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8" fillId="0" borderId="3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textRotation="90"/>
    </xf>
    <xf numFmtId="0" fontId="11" fillId="0" borderId="6" xfId="0" applyFont="1" applyBorder="1" applyAlignment="1">
      <alignment horizontal="center" textRotation="90"/>
    </xf>
    <xf numFmtId="0" fontId="11" fillId="0" borderId="7" xfId="0" applyFont="1" applyBorder="1" applyAlignment="1">
      <alignment horizontal="center" textRotation="9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29" fillId="6" borderId="5" xfId="0" applyFont="1" applyFill="1" applyBorder="1" applyAlignment="1">
      <alignment horizontal="center" vertical="center"/>
    </xf>
    <xf numFmtId="0" fontId="29" fillId="6" borderId="31" xfId="0" applyFont="1" applyFill="1" applyBorder="1" applyAlignment="1">
      <alignment horizontal="center" vertical="center"/>
    </xf>
    <xf numFmtId="0" fontId="29" fillId="6" borderId="32" xfId="0" applyFont="1" applyFill="1" applyBorder="1" applyAlignment="1">
      <alignment horizontal="center" vertical="center"/>
    </xf>
    <xf numFmtId="4" fontId="29" fillId="0" borderId="33" xfId="0" applyNumberFormat="1" applyFont="1" applyBorder="1" applyAlignment="1">
      <alignment horizontal="right"/>
    </xf>
    <xf numFmtId="0" fontId="29" fillId="6" borderId="34" xfId="0" applyFont="1" applyFill="1" applyBorder="1" applyAlignment="1">
      <alignment horizontal="center" vertical="center"/>
    </xf>
    <xf numFmtId="4" fontId="29" fillId="0" borderId="35" xfId="0" applyNumberFormat="1" applyFont="1" applyBorder="1" applyAlignment="1">
      <alignment horizontal="right"/>
    </xf>
    <xf numFmtId="0" fontId="29" fillId="6" borderId="36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4" fontId="29" fillId="0" borderId="38" xfId="0" applyNumberFormat="1" applyFont="1" applyBorder="1" applyAlignment="1">
      <alignment horizontal="right"/>
    </xf>
    <xf numFmtId="0" fontId="29" fillId="6" borderId="30" xfId="0" applyFont="1" applyFill="1" applyBorder="1" applyAlignment="1">
      <alignment horizontal="center" vertical="center" wrapText="1"/>
    </xf>
    <xf numFmtId="0" fontId="29" fillId="6" borderId="3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C50E209-346B-46C9-9074-CCA1E9F8B2F5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A13B4DF-5662-4FCE-8EFF-D7E3CC441D9D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6E78E6E-B58F-4C46-976E-032CBC667350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D71796F1-0DAE-44B9-A17D-2C7C163D565F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C293D1B-BFDA-478A-830C-5AC638371686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BBF2BBD2-E395-4836-A210-223CC355473E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0A22C60-0618-4AD3-8383-33A658E45598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FFB69FE-00B6-42F4-9775-785DBD2468D6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7678B76-4C51-405F-BFEB-8C77B7E4F261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CF61E9F-8929-446E-BB1C-FFB87D398B9B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7F8BC8E-356A-4B81-8933-92591BBBF93A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0B93720-F4FF-4621-BE14-05FE22A6E50D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F64E930D-AF3D-4CA6-B65B-2C39A62304A7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8091AA76-77B5-4041-A0C6-D25A8B4FBF77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0D1211D-B64A-4DA3-A71C-393E4F03DCF0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471EE47-A4E0-41DD-B8E7-25ED5EC5FFD2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16A9C3D5-1502-4766-9531-0CE234FEEAA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30ED5DAE-6305-4E7E-B72A-240031446101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2CC9868-05FF-4D8E-BB4B-885DECD2C3C6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A097F575-85A6-4783-8BB2-DB1FD8D58ED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D9BCC2E-32DE-43B4-897F-5F21166088A2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E66D93F-E8F1-496A-8D8C-57D376D52D20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1CF10051-CCD2-4FCC-B263-99AE01CE3519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DCF3D7E2-E1DC-4700-99D5-F151C63C9990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F0FF2ED-A511-432E-8088-10095D073939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81EF53C0-587D-40E7-88BA-5114FD1C6FD6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C62A553F-7437-4872-91F6-86BC6D78AD7C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2C8817A-E10C-4690-86B0-7B00D4CB63C7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619E51CF-FAA2-4890-A559-1D8D90046859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6B6C652C-FA42-41EC-957D-F15E555D3583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C3E588E0-E61C-47DE-982B-00A6DF341AAE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A041E1AE-28AC-4176-8BB3-EF4B3D204265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DED61A0B-3921-4D50-BCA5-7BBD901DAC91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10E5E157-7F2A-4AB3-9526-6DD65E5D2D5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D04AE17C-D8F8-447D-8BAC-98AD9884B1EC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A53BD3B4-BE72-4663-B2E7-186A7E73ED2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BD6EEC41-7EFF-4162-8967-8DE3A652568B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1E8A7ADA-6251-42F0-BB2C-C916931725DC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A4222B6F-95AC-4EB5-93E2-0055A0FE69F6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22D675D0-D074-4273-8887-1FD8306FB53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98DACAA1-7BB0-4BE6-A33F-AD6D5A0BCB2C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A6484E43-7B62-4E86-A5B6-8BDDB834FD05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C7520392-2CCA-442B-9C29-3B683D46FCE9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C6BDE6DF-8A44-4969-A014-665FA5D9F34E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A70FE9B-3595-4173-8B07-5F216AB93684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5836BC4-4C7A-4215-A4B8-F1D588FF391F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754D63DF-5D69-49F8-82B1-A7D5AFC24283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2CE5EC59-6614-4B2B-8256-AECAC05842D7}"/>
            </a:ext>
          </a:extLst>
        </xdr:cNvPr>
        <xdr:cNvSpPr txBox="1"/>
      </xdr:nvSpPr>
      <xdr:spPr>
        <a:xfrm>
          <a:off x="590550" y="1604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2ED3C899-8CD6-44FD-80CB-4C7741801F5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CD86F5F2-6BED-4F41-858B-7D45A5E8D08D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E5C4F709-6F49-4DA8-9B8F-A224095B94A9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986CCB6D-08FB-49FB-91F8-2792B6D0774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C9FDB08C-069F-4A51-8648-E58B0E4D9365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ED2B0492-C3F2-4D05-ACA5-2E58BD6AB727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23FF556C-BC58-4082-93B6-15D2F5902C00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6D9CDCC6-70BA-4915-9CCB-5B014FDA9F8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8ED538BE-9868-429E-B54B-2DC8C1EE0064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9532DD36-E8A8-4B4F-85C9-857D9C5469F1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51C695E8-97D2-4439-94C5-E6C18A21FEBA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C26523D3-4E1A-48A9-894A-1D3690AC520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137FF896-415C-416D-95CE-CD747CC52C42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30360C40-BD0F-4C8E-B484-BA0FA97B74D2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934CBCF3-D47E-4AF8-9612-742062EE608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D9250CC3-F486-4BD4-8FE4-3B3ACF8A941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7F9FE78A-A7A5-4C68-8005-2BFEDB500E1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3D707D0B-7856-4162-9560-2D4D01B893C2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8076BB1C-2B11-49F8-9822-7BBABDE5BEC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AF24DA67-22F2-4B95-9803-814D572082AA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A273D8B4-F4E0-4A7A-854B-9A71B21BAFC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29EF647-872E-47C5-A7D4-7AC0C2F45C89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44F26AD1-9B15-4BA1-A072-15F2C44EDD7D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7ACE130B-1B03-4CD2-84DE-910F0312033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2CA5840A-0DC5-49DA-A7A2-E55E96F55BDC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6D93781E-E5AD-4451-848D-FFACF666CB75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C642D26A-3E11-4B5E-B9EE-FE152CA52667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5CE994CF-A3B9-4032-9AFD-109B4129295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A22A4B26-7B9E-4636-8289-E86DAAF63B5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8A52A134-7CD1-4ACA-B7BE-79CFFBAC26B4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F7CE0141-6D19-4A1D-A061-C9D46E0E863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3C11D1C3-452A-4962-B4A4-99C4EA6142A7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F87C01F-C8B0-49EF-B86C-D005E121C62F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C537AA6B-073E-4E92-AB98-CD705EC3C75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5D6313B2-5744-43D3-9AF3-37D99BD45C7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EC2EB335-A2FC-4C65-969F-4CB344F747A4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52DB1DCA-3762-4773-B9C6-735F4EC790A9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7CB94DA5-53B5-4C82-BFF7-35F520D02CB9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53858A6B-CBF1-450B-B240-D75AE4C248F4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EFD0C1D2-810D-42FE-8226-8A393C72423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6C8DB373-9F80-4D94-A28A-F9013A6122B6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9FBAEE29-C2BE-434C-A97D-490A74FBA8C8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DB91ED52-5079-49A2-8239-8D646FE578C4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818736B0-DBF6-4508-A429-C9BF1C230E03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4F13BC2D-369D-42C9-A1B2-E7B52416F88B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311C1719-FAFB-4BF0-8D35-AEC682CAECE1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9AB4AE9E-2E18-4640-9FB6-362D63DBC94C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B56EB476-FFDA-4EED-880A-FF07F793B842}"/>
            </a:ext>
          </a:extLst>
        </xdr:cNvPr>
        <xdr:cNvSpPr txBox="1"/>
      </xdr:nvSpPr>
      <xdr:spPr>
        <a:xfrm>
          <a:off x="590550" y="1643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426A1244-967E-453F-8904-14774424B62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AFE3642C-160E-42C8-BE82-6A948F1DC54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9234BC41-FFFA-4E11-8B21-104A557AAD28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B63E6D8A-C50F-4A56-8B66-219DA311F2C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FC0640B5-4A63-4A5B-BC4F-8110C798E37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838C4DAF-1172-47F3-A356-01D5EE048A2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A83BF087-0EE5-45F0-8BBA-3B6E2067B76C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FBBF2B0C-C7A0-422C-9D5D-E9EDC014DD1C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6BF5E59A-2880-48AB-B633-D974372CE35D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66D9DA2D-54F9-478F-B7A8-5EBD2CB0678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7FABBC00-1A2B-4F80-833B-37949260A491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AE89C94A-55DD-4490-9D32-2CB877D0EC6D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7589F935-0E96-4480-8398-E92FDEB5697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A0FAEF21-652D-4FDD-B412-5EF03650B61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62399D8B-EB07-4EED-BBB0-D3550DED747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CB3F7ADD-FEEB-4C2B-8AC2-8C213AB8BDF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138F74C0-97AE-4F6E-B31A-789EF82F1857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49B4F617-5AC0-43AE-AD10-653BDB89FF9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AC6F0591-C175-44BA-AAE5-84975208E68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CF751222-5BE4-4EC4-8C44-9C9DD019BAC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803220E6-7C74-4B3A-8FE5-B52C391A069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EB5C8806-78A4-4E7C-9051-D04AE97885D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FEAFA2F1-50F7-4AD0-AC1D-DDD0BA81D3F3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4959502E-1AC6-4123-BB74-EAF1B00EE4C8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1E0DD6A0-FE61-41AA-85A4-B899BA92DC0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501CA284-38EA-475C-BFBC-89E9DAAA9E3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1D645310-FE0E-4118-8FA8-3F75B31FE45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E59E9D97-3935-4C59-8E6E-784451FEF6B3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C13C8B48-E9CA-4FC0-A810-4B46FE5FA7D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7216BCFF-7033-47DF-B923-8E5F9EE4970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62BEA59F-F28A-4DD0-AF26-BE6E87CB219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4E615F82-5E59-4FD2-AF16-F91B53664BE8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7C12C38-EE2C-4FCE-A247-1AB4734DAC7D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F7658A93-9D0E-4C22-BE1F-EB3C2BBF931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D3367E70-1919-4227-9701-85F6612D52B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57080159-6E91-4AF4-95CB-018E581D9C79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F5868BE3-5993-4203-AD17-4F04FC8C67D1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58C32026-1D4C-4913-9ED9-362F162607F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E3AAEB9F-7237-41DD-A9FB-986B6534DAA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F2E73C18-0A83-4AD2-8E6E-C613C342E433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683F983-5863-4017-BC90-7177C1B386F9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CBEED056-616E-4703-ADD7-FCC483116CC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F2790564-B7AB-4B31-93C2-4A3CD10772C7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AD200135-4794-4ABB-9EAF-5E5D609386A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B0DB963E-7F7D-4CC6-9113-C0EED1C92CB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23AD85B-94B6-4A92-B235-F621BEF766A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353B92B3-9EF3-42D4-B099-3EF7185A047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8EC6C8DC-1A3C-465A-A763-2757B2FDCAA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7B8835A-079E-44D5-8A4E-4001511DC946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567BF80B-F592-43E3-A340-AD2A8829C11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99DE7207-EF62-44A5-9B8F-939ABD01311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5E483ACC-A166-4806-985A-D84D6134E4E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87A3B24D-8F46-497C-A2E8-149846C050A3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C60453FA-4659-40DE-A76D-F8D1EC041747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4A3F71ED-7C46-4EFA-9B53-6E98337D3E96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5F619C41-BBAA-4DC1-86F5-F672E1973FF9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DC78A516-5E63-495A-9DC8-0DBAC513F28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94B1651B-F436-48F3-A903-D85286A39A6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223C7D2C-EC20-408E-828E-44F314A893D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DE5A22F8-7BD8-41A0-9842-E2B61D309BB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6EE1FFC5-AF59-4D1D-BC5E-FAF6881C0CDC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C985F24C-20D8-4671-AF82-698CF0F27AD9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15BD4805-9431-4711-A609-76C9B4E050C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D18F76AE-C6A2-496F-AC8D-E7F161C4D30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3F52FBAA-CDF6-4C59-BD64-37C6FEB9E958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C1345B74-E756-40CA-97C8-1CA883D5EE62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5BA870A4-7251-4EFA-BB82-AD4BB4915C5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7167C599-1EAB-4A53-92FE-3E79C947093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5EAC2DB0-8AE1-48A6-A92A-CB50B421FF5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27BA5D8F-4259-415E-BC40-A2D782EE7F5B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25D18BFA-FD80-48D2-9929-6CC0351D843B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9AB8909D-9713-431A-95F3-854AEC228E8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61AC5F5-9363-4B82-88C7-B0A16D9F963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C17B5C47-5E65-4B6B-BA5B-2872F9A965C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F4B299C5-6351-4334-8BE1-2870BE05EAD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AADE84C2-FD28-49A9-BE1D-EAF1F1564B57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7EBB0CA2-5B8D-4677-9C58-15A23E4F6793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3793C49C-6662-4ECF-9F3C-04E49D4E7A5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4C9DE3AE-127C-40FF-AA80-130FB06BA8B6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90C05A38-9C51-4766-9749-4D5B5581439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6DC2BB28-3588-4256-AE00-86B0866BFD61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18EF154E-3A8D-419E-A049-D9E827516E7B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D2330ADE-B94D-416A-9C05-80B9AAB176CE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84558C1F-E15F-45C1-8421-911F7A221A2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617A60AB-D596-446C-B8B6-3ED21796C555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1CD58FDE-12FE-445F-9986-B53E345B158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F8DAEE3E-83AE-4DA8-8F91-8F9BD1141CAF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F2EA1578-8063-4B69-810F-973BDBE6A960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C14C7D88-1029-40BC-857F-805075FAAE1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2C986E59-673F-4E4E-B4DB-105E4CE20B11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4D1BB479-878A-4E96-A82D-529B14D5FC51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C33FEB0A-4D94-414C-A868-3085D0F6FACA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603F47F1-755F-40E5-9B08-9B379F1195CC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775E0385-DC94-471F-A143-6739D451FDF7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B521F71A-2C29-4D3B-9A9E-9F6726770296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931F72DD-1AC2-4C47-9087-B370CC6FF674}"/>
            </a:ext>
          </a:extLst>
        </xdr:cNvPr>
        <xdr:cNvSpPr txBox="1"/>
      </xdr:nvSpPr>
      <xdr:spPr>
        <a:xfrm>
          <a:off x="590550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6E3415C9-1767-4497-8448-60722768EE10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A88B359F-CB27-4856-87FB-E9D74C1D2C16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A98C7A5F-5C09-4900-892C-2F0548F8047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E7D0AF18-031F-42C2-8798-61D5009E7DE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4B231DC1-3CCD-4E77-8695-2E459E644DF9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A9DF259C-8123-4125-94BC-82F0B088CD9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61FE6152-24C6-4EF8-A798-D6718EDF08D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F21E028A-49E3-4E66-BDEC-F1601C5DE69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53DBB962-E1DC-4D75-8A5C-E633DC33CFA3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D8CA3BE8-90CD-4D8E-B823-65B37D7EBCA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10A8EF84-043A-4ACC-B243-0BD91F0B148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C30EEAEA-5EAD-4C71-A5C9-1FCEA9FD005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CE9B72DF-D560-4E9C-B46B-D6A4C19003C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7B12EA0D-153F-4CF2-BED9-EDC966C8E38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A2666CC7-0670-44C1-8A1F-2CA15A06441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7B7846AD-A782-4BFA-8498-7BF03F4589A3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C8896F17-0614-463A-803D-80B7BE1AB959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E9DB44CA-BA7F-46EE-8454-E01F1ED975D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E3C90D6F-B319-4162-AC65-489D152C3590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60D20A3E-37A1-455B-9091-77ED830544E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CEE1116E-91E3-4160-A9B4-B4D1BE5FDB3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65A76BD-6997-46E8-ACCE-F91B280D9D36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CA02D1DB-99A4-42EC-AA7F-065CEEF4D19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B03000EE-C186-4D3F-8819-3D022211FCD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DEB0ABF8-CE04-4350-953A-AE081C4F13C9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822C512E-BD6F-4F44-A213-CD516019D80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EE1A810-0343-4ED7-AF90-105EB940CE6E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7DC08A99-446A-49E9-80BC-0E83A49B30FF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F1444AC9-FC5C-49DF-BE07-EFBDDC0BD312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2E1F6DB3-B05B-44FE-A917-8408A641151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85A5655F-7F0A-406A-86FC-3578DD8E0110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A060B665-A459-4262-81DA-FC1FC84F0DC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B2324248-218C-4CB9-9050-16ED741EED36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E673184E-C6E0-4231-A27F-8E6DECC1C302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FB4BFA00-3F7D-4F64-BFD5-4D72B6BE9C3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21CE8FC6-3606-48A6-9E6A-0574A86351E6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94F76DA9-F13A-4578-BC5F-4074C6C17509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986E9528-B718-48BD-BA76-D5E99277E59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CABB3AAD-8369-4611-BCD9-8CDFA32FBD3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8A5766DB-DEA2-41B1-AF7D-730126CA939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C4B507B7-F2B5-4B11-BC5A-507EE18351B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5030CE85-56C4-455B-A13F-66B9AD2D39A9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E402AC5B-97AD-45EE-81A9-860CAACDB33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BDACAB6C-7E41-4761-8732-ADEBE386EF6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2A8B5498-63EC-4D95-A5E9-3BEDA9263703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9494AE3D-BA55-441E-84C9-AC067487C4AF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8BCF7784-DC14-43D3-920A-67C98942330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6CC3E539-83CE-49EE-B46A-562E5A904C0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4F5C34DB-AEBC-4077-9F06-71B0B2DD797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8A49FEF7-094D-4A4B-9FF0-9160DA80B20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4ABFA0C5-1D3E-4DFE-8924-E396B342441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4B112458-7569-46DE-9217-FD80183C9E9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3DCFBE5A-5C9D-4103-BA4B-6A4CB8C19D20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CD6DD5EB-307B-40A7-A45D-6C2C420495FE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8BC0A34C-02F3-4709-8B73-696D34091C0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BCF0194B-D6E6-415B-B0DC-074E7F411EC3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99003449-02E1-4678-AED1-B5736043666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5C0A154E-07C4-4163-B1C7-1D9F7F0D63A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2B18255C-D0A1-4EAD-809C-167796DFAC1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35B1379-7EDC-4180-A3B9-75B6501F607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CC15FA38-D344-4F8A-8C5E-D9F314CA8B1F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6BF37C41-6413-4BE2-9201-FF0ED869A99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3250F650-9899-4358-9BCE-2BEE143CBAF6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7114DD3C-76B8-4173-88FA-25C9C5A4F26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8D2EAE25-6026-4931-B4A5-9E333EF6DDD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850912ED-CE27-426A-B6B5-66A77BFED09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130DCDDF-2E0C-4FDC-9AC0-FA5A85F1262E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9BA88DD-9D1A-4378-A6A7-509AE2B7C71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4ABFF9CF-C8C5-49B2-A51D-63FEAC5BB69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A1366399-50B7-407C-95DB-92748A28C54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6C78FDB5-5501-46FB-81DA-B2F242E72873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5ADEC898-7C03-40F2-982E-ABBBC1A41DD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2E4EFC97-3930-4826-8820-35F65E9BFBAF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B88E47C2-6263-4601-92ED-A90F66DF588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FC7F60E0-5558-4DAC-921C-773658DC42A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C476C773-6F60-48B0-8CD3-EA37AF4D7B8B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E64B291C-8123-4ED1-A954-F00A863701D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5D54098F-9130-4BF7-BF06-0C6CA5C36A5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ED266F05-C540-4AFE-B2D4-AAF677671B5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1CAF74D6-B673-4D9B-A66C-A8C1E27E284E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44C20A95-F4AA-4BB5-876A-E5282CAED270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53ABF653-08A5-4D4C-978D-69B96BD6027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EBC2B238-CD55-4CD8-8A1B-F98D3D9BFAC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1FB2F94A-D53A-4DB5-895B-81263278D7C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C3EF8064-A1E8-4C6B-A3DF-3A6E9CD127B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CC11711F-7BF0-45D6-BED0-E9FDA0C9C544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D88AFAF4-73BD-4D05-8FB3-36DDFEAD9CC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D9288C98-EC7A-4536-935D-AC778C1942B8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43782CE4-9271-4059-AA79-BABD13BB4C6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53199550-8E1B-44C2-9341-6147CDA052C5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D3C9DEC8-348E-44FF-9818-B607CE43E85C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57C4CA30-51ED-4CC9-A270-A2CF2998973A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5FB3038D-5602-4C9E-964C-16B4A6F2C03D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923629B5-59BE-466F-BFEE-45EED19A2C0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BDF590F8-553E-41E0-A667-7D8D35369467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CEA27F28-1776-4CA7-9C6B-39B6282CB6C1}"/>
            </a:ext>
          </a:extLst>
        </xdr:cNvPr>
        <xdr:cNvSpPr txBox="1"/>
      </xdr:nvSpPr>
      <xdr:spPr>
        <a:xfrm>
          <a:off x="476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1095375</xdr:colOff>
      <xdr:row>0</xdr:row>
      <xdr:rowOff>39689</xdr:rowOff>
    </xdr:from>
    <xdr:to>
      <xdr:col>4</xdr:col>
      <xdr:colOff>193675</xdr:colOff>
      <xdr:row>1</xdr:row>
      <xdr:rowOff>119063</xdr:rowOff>
    </xdr:to>
    <xdr:sp macro="" textlink="">
      <xdr:nvSpPr>
        <xdr:cNvPr id="291" name="Zone de texte 3">
          <a:extLst>
            <a:ext uri="{FF2B5EF4-FFF2-40B4-BE49-F238E27FC236}">
              <a16:creationId xmlns:a16="http://schemas.microsoft.com/office/drawing/2014/main" id="{A4E2ED91-C718-6515-0694-8B3926B9F7BD}"/>
            </a:ext>
          </a:extLst>
        </xdr:cNvPr>
        <xdr:cNvSpPr txBox="1"/>
      </xdr:nvSpPr>
      <xdr:spPr>
        <a:xfrm>
          <a:off x="1666875" y="39689"/>
          <a:ext cx="4352925" cy="238124"/>
        </a:xfrm>
        <a:prstGeom prst="rect">
          <a:avLst/>
        </a:prstGeom>
        <a:solidFill>
          <a:srgbClr val="002060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 hangingPunct="0"/>
          <a:r>
            <a:rPr lang="fr-FR" sz="1100" b="1" i="1" u="none" strike="noStrike">
              <a:solidFill>
                <a:srgbClr val="FFFFFF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raditional Arabic" panose="02020603050405020304" pitchFamily="18" charset="-78"/>
            </a:rPr>
            <a:t>Bordereau</a:t>
          </a:r>
          <a:r>
            <a:rPr lang="fr-FR" sz="1100" b="1" i="1" u="none" strike="noStrike" baseline="0">
              <a:solidFill>
                <a:srgbClr val="FFFFFF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raditional Arabic" panose="02020603050405020304" pitchFamily="18" charset="-78"/>
            </a:rPr>
            <a:t> des prix-détail estimatif</a:t>
          </a:r>
          <a:endParaRPr lang="fr-FR" sz="900" b="1" i="1" u="sng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fr-FR" sz="900">
              <a:solidFill>
                <a:srgbClr val="FFFFFF"/>
              </a:solidFill>
              <a:effectLst/>
              <a:latin typeface="Candara" panose="020E0502030303020204" pitchFamily="34" charset="0"/>
              <a:ea typeface="Calibri" panose="020F0502020204030204" pitchFamily="34" charset="0"/>
            </a:rPr>
            <a:t> </a:t>
          </a:r>
          <a:endParaRPr lang="fr-FR" sz="9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I766"/>
  <sheetViews>
    <sheetView workbookViewId="0">
      <selection activeCell="G10" sqref="G10"/>
    </sheetView>
  </sheetViews>
  <sheetFormatPr baseColWidth="10" defaultColWidth="11" defaultRowHeight="12.75"/>
  <cols>
    <col min="1" max="1" width="6.7109375" customWidth="1"/>
    <col min="2" max="2" width="48.7109375" customWidth="1"/>
    <col min="3" max="3" width="5.7109375" customWidth="1"/>
    <col min="4" max="8" width="10.7109375" customWidth="1"/>
    <col min="9" max="9" width="5.7109375" customWidth="1"/>
  </cols>
  <sheetData>
    <row r="1" spans="1:9" ht="16.5">
      <c r="A1" s="3"/>
      <c r="B1" s="241" t="s">
        <v>0</v>
      </c>
      <c r="C1" s="4"/>
      <c r="D1" s="4"/>
      <c r="E1" s="5"/>
      <c r="F1" s="6" t="s">
        <v>1</v>
      </c>
      <c r="G1" s="53"/>
      <c r="H1" s="53"/>
      <c r="I1" s="7"/>
    </row>
    <row r="2" spans="1:9" ht="16.5">
      <c r="A2" s="8"/>
      <c r="B2" s="241"/>
      <c r="C2" s="4"/>
      <c r="D2" s="4"/>
      <c r="E2" s="5"/>
      <c r="F2" s="6" t="s">
        <v>2</v>
      </c>
      <c r="G2" s="53"/>
      <c r="H2" s="53"/>
      <c r="I2" s="53"/>
    </row>
    <row r="3" spans="1:9" ht="9.9499999999999993" customHeight="1">
      <c r="A3" s="167"/>
      <c r="B3" s="167"/>
      <c r="E3" s="8"/>
      <c r="F3" s="167"/>
      <c r="G3" s="9"/>
      <c r="H3" s="9"/>
      <c r="I3" s="9"/>
    </row>
    <row r="4" spans="1:9" ht="24.75">
      <c r="B4" s="168" t="s">
        <v>3</v>
      </c>
      <c r="C4" s="169"/>
      <c r="D4" s="169"/>
      <c r="E4" s="169"/>
      <c r="F4" s="169"/>
      <c r="G4" s="9"/>
      <c r="H4" s="10"/>
      <c r="I4" s="54" t="s">
        <v>4</v>
      </c>
    </row>
    <row r="5" spans="1:9" ht="9.9499999999999993" customHeight="1">
      <c r="C5" s="11"/>
      <c r="D5" s="11"/>
      <c r="E5" s="11"/>
      <c r="F5" s="11"/>
      <c r="G5" s="9"/>
      <c r="H5" s="10"/>
      <c r="I5" s="9"/>
    </row>
    <row r="6" spans="1:9" ht="11.1" customHeight="1">
      <c r="A6" s="226" t="s">
        <v>5</v>
      </c>
      <c r="B6" s="226" t="s">
        <v>6</v>
      </c>
      <c r="C6" s="232" t="s">
        <v>7</v>
      </c>
      <c r="D6" s="235" t="s">
        <v>8</v>
      </c>
      <c r="E6" s="236"/>
      <c r="F6" s="237"/>
      <c r="G6" s="226" t="s">
        <v>9</v>
      </c>
      <c r="H6" s="226" t="s">
        <v>10</v>
      </c>
      <c r="I6" s="229" t="s">
        <v>11</v>
      </c>
    </row>
    <row r="7" spans="1:9" ht="11.1" customHeight="1">
      <c r="A7" s="227"/>
      <c r="B7" s="227"/>
      <c r="C7" s="233"/>
      <c r="D7" s="238"/>
      <c r="E7" s="239"/>
      <c r="F7" s="240"/>
      <c r="G7" s="227"/>
      <c r="H7" s="227"/>
      <c r="I7" s="230"/>
    </row>
    <row r="8" spans="1:9" ht="14.1" customHeight="1">
      <c r="A8" s="227"/>
      <c r="B8" s="227"/>
      <c r="C8" s="234"/>
      <c r="D8" s="12" t="s">
        <v>12</v>
      </c>
      <c r="E8" s="13" t="s">
        <v>13</v>
      </c>
      <c r="F8" s="14" t="s">
        <v>14</v>
      </c>
      <c r="G8" s="228"/>
      <c r="H8" s="228"/>
      <c r="I8" s="231"/>
    </row>
    <row r="9" spans="1:9" ht="15.95" customHeight="1">
      <c r="A9" s="18" t="s">
        <v>15</v>
      </c>
      <c r="B9" s="19" t="s">
        <v>16</v>
      </c>
      <c r="C9" s="20">
        <v>1</v>
      </c>
      <c r="D9" s="21">
        <v>19.8</v>
      </c>
      <c r="E9" s="21">
        <v>6.35</v>
      </c>
      <c r="F9" s="21">
        <v>1</v>
      </c>
      <c r="G9" s="20">
        <f>C9*D9*E9*F9</f>
        <v>125.73</v>
      </c>
      <c r="H9" s="17"/>
      <c r="I9" s="32"/>
    </row>
    <row r="10" spans="1:9" ht="15.95" customHeight="1">
      <c r="A10" s="22"/>
      <c r="B10" s="23"/>
      <c r="C10" s="20"/>
      <c r="D10" s="20"/>
      <c r="E10" s="20"/>
      <c r="F10" s="21"/>
      <c r="G10" s="20"/>
      <c r="H10" s="24">
        <f>G9+G10</f>
        <v>125.73</v>
      </c>
      <c r="I10" s="31" t="s">
        <v>17</v>
      </c>
    </row>
    <row r="11" spans="1:9" ht="15.95" customHeight="1">
      <c r="A11" s="107"/>
      <c r="B11" s="30"/>
      <c r="C11" s="17"/>
      <c r="D11" s="17"/>
      <c r="E11" s="17"/>
      <c r="F11" s="17"/>
      <c r="G11" s="17"/>
      <c r="H11" s="17"/>
      <c r="I11" s="32"/>
    </row>
    <row r="12" spans="1:9" ht="15.95" customHeight="1">
      <c r="A12" s="107"/>
      <c r="B12" s="30"/>
      <c r="C12" s="17"/>
      <c r="D12" s="17"/>
      <c r="E12" s="17"/>
      <c r="F12" s="17"/>
      <c r="G12" s="17"/>
      <c r="H12" s="17"/>
      <c r="I12" s="32"/>
    </row>
    <row r="13" spans="1:9" ht="15.95" customHeight="1">
      <c r="A13" s="59" t="s">
        <v>18</v>
      </c>
      <c r="B13" s="34" t="s">
        <v>19</v>
      </c>
      <c r="C13" s="31">
        <v>6</v>
      </c>
      <c r="D13" s="32"/>
      <c r="E13" s="32"/>
      <c r="F13" s="32"/>
      <c r="G13" s="32"/>
      <c r="H13" s="24">
        <f>C13</f>
        <v>6</v>
      </c>
      <c r="I13" s="31" t="s">
        <v>20</v>
      </c>
    </row>
    <row r="14" spans="1:9" ht="15.95" customHeight="1">
      <c r="A14" s="140"/>
      <c r="B14" s="170"/>
      <c r="C14" s="32"/>
      <c r="D14" s="32"/>
      <c r="E14" s="32"/>
      <c r="F14" s="32"/>
      <c r="G14" s="32"/>
      <c r="H14" s="32"/>
      <c r="I14" s="32"/>
    </row>
    <row r="15" spans="1:9" ht="15.95" customHeight="1">
      <c r="A15" s="29" t="s">
        <v>21</v>
      </c>
      <c r="B15" s="30" t="s">
        <v>22</v>
      </c>
      <c r="C15" s="32"/>
      <c r="D15" s="32"/>
      <c r="E15" s="32"/>
      <c r="F15" s="32"/>
      <c r="G15" s="32"/>
      <c r="H15" s="32"/>
      <c r="I15" s="32"/>
    </row>
    <row r="16" spans="1:9" ht="15.95" customHeight="1">
      <c r="A16" s="35"/>
      <c r="B16" s="114" t="s">
        <v>23</v>
      </c>
      <c r="C16" s="32"/>
      <c r="D16" s="32"/>
      <c r="E16" s="32"/>
      <c r="F16" s="32"/>
      <c r="G16" s="32"/>
      <c r="H16" s="32"/>
      <c r="I16" s="32"/>
    </row>
    <row r="17" spans="1:9" ht="15.95" customHeight="1">
      <c r="A17" s="44"/>
      <c r="B17" s="37" t="s">
        <v>24</v>
      </c>
      <c r="C17" s="31">
        <v>2</v>
      </c>
      <c r="D17" s="38">
        <f>5.2-0.25</f>
        <v>4.95</v>
      </c>
      <c r="E17" s="38">
        <f>3.15-0.25</f>
        <v>2.9</v>
      </c>
      <c r="F17" s="38"/>
      <c r="G17" s="38">
        <f t="shared" ref="G17:G26" si="0">C17*D17*E17</f>
        <v>28.71</v>
      </c>
      <c r="H17" s="32"/>
      <c r="I17" s="32"/>
    </row>
    <row r="18" spans="1:9" ht="15.95" customHeight="1">
      <c r="A18" s="32"/>
      <c r="B18" s="31"/>
      <c r="C18" s="31">
        <v>2</v>
      </c>
      <c r="D18" s="38">
        <f>3.15-0.25</f>
        <v>2.9</v>
      </c>
      <c r="E18" s="38">
        <f>1.95-0.25</f>
        <v>1.7</v>
      </c>
      <c r="F18" s="38"/>
      <c r="G18" s="38">
        <f t="shared" si="0"/>
        <v>9.86</v>
      </c>
      <c r="H18" s="32"/>
      <c r="I18" s="32"/>
    </row>
    <row r="19" spans="1:9" ht="15.95" customHeight="1">
      <c r="A19" s="32"/>
      <c r="B19" s="31"/>
      <c r="C19" s="31">
        <v>4</v>
      </c>
      <c r="D19" s="38">
        <v>4.95</v>
      </c>
      <c r="E19" s="38">
        <f>3.2-0.25</f>
        <v>2.95</v>
      </c>
      <c r="F19" s="38"/>
      <c r="G19" s="38">
        <f t="shared" si="0"/>
        <v>58.410000000000004</v>
      </c>
      <c r="H19" s="32"/>
      <c r="I19" s="32"/>
    </row>
    <row r="20" spans="1:9" ht="15.95" customHeight="1">
      <c r="A20" s="32"/>
      <c r="B20" s="31"/>
      <c r="C20" s="31">
        <v>4</v>
      </c>
      <c r="D20" s="38">
        <v>2.95</v>
      </c>
      <c r="E20" s="38">
        <v>0.7</v>
      </c>
      <c r="F20" s="38"/>
      <c r="G20" s="42">
        <f t="shared" si="0"/>
        <v>8.26</v>
      </c>
      <c r="H20" s="32"/>
      <c r="I20" s="32"/>
    </row>
    <row r="21" spans="1:9" ht="15.95" customHeight="1">
      <c r="A21" s="32"/>
      <c r="B21" s="31"/>
      <c r="C21" s="31">
        <v>1</v>
      </c>
      <c r="D21" s="38">
        <f>2.75-0.25</f>
        <v>2.5</v>
      </c>
      <c r="E21" s="38">
        <f>1.95-0.25</f>
        <v>1.7</v>
      </c>
      <c r="F21" s="38"/>
      <c r="G21" s="42">
        <f t="shared" si="0"/>
        <v>4.25</v>
      </c>
      <c r="H21" s="171"/>
      <c r="I21" s="32"/>
    </row>
    <row r="22" spans="1:9" ht="15.95" customHeight="1">
      <c r="A22" s="32"/>
      <c r="B22" s="37" t="s">
        <v>25</v>
      </c>
      <c r="C22" s="31">
        <v>2</v>
      </c>
      <c r="D22" s="38">
        <f>5.2-0.25</f>
        <v>4.95</v>
      </c>
      <c r="E22" s="38">
        <f>3.15-0.25</f>
        <v>2.9</v>
      </c>
      <c r="F22" s="38"/>
      <c r="G22" s="38">
        <f t="shared" si="0"/>
        <v>28.71</v>
      </c>
      <c r="H22" s="32"/>
      <c r="I22" s="32"/>
    </row>
    <row r="23" spans="1:9" ht="15.95" customHeight="1">
      <c r="A23" s="32"/>
      <c r="B23" s="31"/>
      <c r="C23" s="31">
        <v>2</v>
      </c>
      <c r="D23" s="38">
        <f>3.15-0.25</f>
        <v>2.9</v>
      </c>
      <c r="E23" s="38">
        <f>1.95-0.25</f>
        <v>1.7</v>
      </c>
      <c r="F23" s="38"/>
      <c r="G23" s="38">
        <f t="shared" si="0"/>
        <v>9.86</v>
      </c>
      <c r="H23" s="32"/>
      <c r="I23" s="32"/>
    </row>
    <row r="24" spans="1:9" ht="15.95" customHeight="1">
      <c r="A24" s="32"/>
      <c r="B24" s="31"/>
      <c r="C24" s="31">
        <v>4</v>
      </c>
      <c r="D24" s="38">
        <v>4.95</v>
      </c>
      <c r="E24" s="38">
        <f>3.2-0.25</f>
        <v>2.95</v>
      </c>
      <c r="F24" s="38"/>
      <c r="G24" s="38">
        <f t="shared" si="0"/>
        <v>58.410000000000004</v>
      </c>
      <c r="H24" s="32"/>
      <c r="I24" s="32"/>
    </row>
    <row r="25" spans="1:9" ht="15.95" customHeight="1">
      <c r="A25" s="32"/>
      <c r="B25" s="31"/>
      <c r="C25" s="31">
        <v>2</v>
      </c>
      <c r="D25" s="38">
        <v>2.95</v>
      </c>
      <c r="E25" s="38">
        <v>0.7</v>
      </c>
      <c r="F25" s="38"/>
      <c r="G25" s="38">
        <f t="shared" si="0"/>
        <v>4.13</v>
      </c>
      <c r="H25" s="32"/>
      <c r="I25" s="32"/>
    </row>
    <row r="26" spans="1:9" ht="15.95" customHeight="1">
      <c r="A26" s="32"/>
      <c r="B26" s="31"/>
      <c r="C26" s="31">
        <v>2</v>
      </c>
      <c r="D26" s="38">
        <f>3.2-0.25</f>
        <v>2.95</v>
      </c>
      <c r="E26" s="38">
        <f>1.95-0.25</f>
        <v>1.7</v>
      </c>
      <c r="F26" s="38"/>
      <c r="G26" s="38">
        <f t="shared" si="0"/>
        <v>10.030000000000001</v>
      </c>
      <c r="H26" s="40">
        <f>SUM(G17:G26)</f>
        <v>220.63</v>
      </c>
      <c r="I26" s="31" t="s">
        <v>26</v>
      </c>
    </row>
    <row r="27" spans="1:9" ht="15.95" customHeight="1">
      <c r="A27" s="32"/>
      <c r="B27" s="31"/>
      <c r="C27" s="31"/>
      <c r="D27" s="38"/>
      <c r="E27" s="38"/>
      <c r="F27" s="38"/>
      <c r="G27" s="42"/>
      <c r="H27" s="32"/>
      <c r="I27" s="32"/>
    </row>
    <row r="28" spans="1:9" ht="15.95" customHeight="1">
      <c r="A28" s="33" t="s">
        <v>27</v>
      </c>
      <c r="B28" s="34" t="s">
        <v>28</v>
      </c>
      <c r="C28" s="31"/>
      <c r="D28" s="38"/>
      <c r="E28" s="38"/>
      <c r="F28" s="38"/>
      <c r="G28" s="42"/>
      <c r="H28" s="32"/>
      <c r="I28" s="32"/>
    </row>
    <row r="29" spans="1:9" ht="15.95" customHeight="1">
      <c r="A29" s="35"/>
      <c r="B29" s="37" t="s">
        <v>24</v>
      </c>
      <c r="C29" s="31">
        <v>9</v>
      </c>
      <c r="D29" s="38">
        <v>1.2</v>
      </c>
      <c r="E29" s="38"/>
      <c r="F29" s="38"/>
      <c r="G29" s="38">
        <f>C29*D29</f>
        <v>10.799999999999999</v>
      </c>
      <c r="H29" s="40">
        <f>G29</f>
        <v>10.799999999999999</v>
      </c>
      <c r="I29" s="31" t="s">
        <v>29</v>
      </c>
    </row>
    <row r="30" spans="1:9" ht="15.95" customHeight="1">
      <c r="A30" s="17"/>
      <c r="B30" s="20"/>
      <c r="C30" s="31"/>
      <c r="D30" s="38"/>
      <c r="E30" s="38"/>
      <c r="F30" s="38"/>
      <c r="G30" s="42"/>
      <c r="H30" s="32"/>
      <c r="I30" s="32"/>
    </row>
    <row r="31" spans="1:9" ht="15.95" customHeight="1">
      <c r="A31" s="59" t="s">
        <v>30</v>
      </c>
      <c r="B31" s="34" t="s">
        <v>31</v>
      </c>
      <c r="C31" s="31"/>
      <c r="D31" s="38"/>
      <c r="E31" s="38"/>
      <c r="F31" s="38"/>
      <c r="G31" s="42"/>
      <c r="H31" s="32"/>
      <c r="I31" s="32"/>
    </row>
    <row r="32" spans="1:9" ht="15.95" customHeight="1">
      <c r="A32" s="44"/>
      <c r="B32" s="39" t="s">
        <v>25</v>
      </c>
      <c r="D32" s="71"/>
      <c r="E32" s="71"/>
      <c r="F32" s="71"/>
      <c r="H32" s="71"/>
    </row>
    <row r="33" spans="1:9" ht="15.95" customHeight="1">
      <c r="A33" s="44"/>
      <c r="B33" s="51" t="s">
        <v>32</v>
      </c>
      <c r="C33" s="31">
        <v>2</v>
      </c>
      <c r="D33" s="38">
        <v>1.6</v>
      </c>
      <c r="E33" s="38">
        <v>0.5</v>
      </c>
      <c r="F33" s="38"/>
      <c r="G33" s="38">
        <f>C33*D33*E33</f>
        <v>1.6</v>
      </c>
      <c r="H33" s="82"/>
      <c r="I33" s="31"/>
    </row>
    <row r="34" spans="1:9" ht="15.95" customHeight="1">
      <c r="A34" s="44"/>
      <c r="B34" s="51" t="s">
        <v>33</v>
      </c>
      <c r="C34" s="31">
        <v>2</v>
      </c>
      <c r="D34" s="38">
        <v>2.2999999999999998</v>
      </c>
      <c r="E34" s="38">
        <v>0.6</v>
      </c>
      <c r="F34" s="38"/>
      <c r="G34" s="38">
        <f>C34*D34*E34</f>
        <v>2.76</v>
      </c>
      <c r="H34" s="82"/>
      <c r="I34" s="31"/>
    </row>
    <row r="35" spans="1:9" ht="15.95" customHeight="1">
      <c r="A35" s="44"/>
      <c r="B35" s="51" t="s">
        <v>34</v>
      </c>
      <c r="C35" s="31">
        <v>4</v>
      </c>
      <c r="D35" s="38">
        <v>1</v>
      </c>
      <c r="E35" s="38">
        <v>0.5</v>
      </c>
      <c r="F35" s="38"/>
      <c r="G35" s="38">
        <f>C35*D35*E35</f>
        <v>2</v>
      </c>
      <c r="H35" s="40">
        <f>SUM(G33:G35)</f>
        <v>6.3599999999999994</v>
      </c>
      <c r="I35" s="31" t="s">
        <v>26</v>
      </c>
    </row>
    <row r="36" spans="1:9" ht="15.95" customHeight="1">
      <c r="A36" s="32"/>
      <c r="B36" s="31"/>
      <c r="C36" s="31"/>
      <c r="D36" s="38"/>
      <c r="E36" s="38"/>
      <c r="F36" s="38"/>
      <c r="G36" s="42"/>
      <c r="H36" s="32"/>
      <c r="I36" s="32"/>
    </row>
    <row r="37" spans="1:9" ht="15.95" customHeight="1">
      <c r="A37" s="33" t="s">
        <v>35</v>
      </c>
      <c r="B37" s="34" t="s">
        <v>36</v>
      </c>
      <c r="D37" s="71"/>
      <c r="E37" s="38"/>
      <c r="F37" s="38"/>
      <c r="G37" s="42"/>
      <c r="H37" s="32"/>
      <c r="I37" s="32"/>
    </row>
    <row r="38" spans="1:9" ht="15.95" customHeight="1">
      <c r="A38" s="32"/>
      <c r="B38" s="51" t="s">
        <v>37</v>
      </c>
      <c r="C38" s="31">
        <v>4</v>
      </c>
      <c r="D38" s="38">
        <v>9.6</v>
      </c>
      <c r="E38" s="38"/>
      <c r="F38" s="38"/>
      <c r="G38" s="38">
        <f>C38*D38</f>
        <v>38.4</v>
      </c>
      <c r="H38" s="32"/>
      <c r="I38" s="32"/>
    </row>
    <row r="39" spans="1:9" ht="15.95" customHeight="1">
      <c r="A39" s="32"/>
      <c r="B39" s="51"/>
      <c r="C39" s="31">
        <v>4</v>
      </c>
      <c r="D39" s="38">
        <v>8.4</v>
      </c>
      <c r="E39" s="38"/>
      <c r="F39" s="38"/>
      <c r="G39" s="38">
        <f t="shared" ref="G39:G44" si="1">C39*D39</f>
        <v>33.6</v>
      </c>
      <c r="H39" s="32"/>
      <c r="I39" s="32"/>
    </row>
    <row r="40" spans="1:9" ht="15.95" customHeight="1">
      <c r="A40" s="32"/>
      <c r="B40" s="51" t="s">
        <v>38</v>
      </c>
      <c r="C40" s="31">
        <v>4</v>
      </c>
      <c r="D40" s="38">
        <v>3.1</v>
      </c>
      <c r="E40" s="38"/>
      <c r="F40" s="38"/>
      <c r="G40" s="38">
        <f t="shared" si="1"/>
        <v>12.4</v>
      </c>
      <c r="H40" s="32"/>
      <c r="I40" s="32"/>
    </row>
    <row r="41" spans="1:9" ht="15.95" customHeight="1">
      <c r="A41" s="32"/>
      <c r="B41" s="31"/>
      <c r="C41" s="31">
        <v>4</v>
      </c>
      <c r="D41" s="38">
        <v>1</v>
      </c>
      <c r="E41" s="38"/>
      <c r="F41" s="38"/>
      <c r="G41" s="38">
        <f t="shared" si="1"/>
        <v>4</v>
      </c>
      <c r="H41" s="32"/>
      <c r="I41" s="32"/>
    </row>
    <row r="42" spans="1:9" ht="15.95" customHeight="1">
      <c r="A42" s="32"/>
      <c r="B42" s="51" t="s">
        <v>39</v>
      </c>
      <c r="C42" s="31">
        <v>2</v>
      </c>
      <c r="D42" s="38">
        <f>1.2+0.6+0.6</f>
        <v>2.4</v>
      </c>
      <c r="E42" s="38"/>
      <c r="F42" s="38"/>
      <c r="G42" s="38">
        <f t="shared" si="1"/>
        <v>4.8</v>
      </c>
      <c r="H42" s="32"/>
      <c r="I42" s="32"/>
    </row>
    <row r="43" spans="1:9" ht="15.95" customHeight="1">
      <c r="A43" s="32"/>
      <c r="B43" s="51" t="s">
        <v>40</v>
      </c>
      <c r="C43" s="31">
        <v>2</v>
      </c>
      <c r="D43" s="38">
        <f>1.2+2.4+1.4</f>
        <v>5</v>
      </c>
      <c r="E43" s="172"/>
      <c r="F43" s="49"/>
      <c r="G43" s="38">
        <f t="shared" si="1"/>
        <v>10</v>
      </c>
      <c r="H43" s="32"/>
      <c r="I43" s="32"/>
    </row>
    <row r="44" spans="1:9" ht="15.95" customHeight="1">
      <c r="A44" s="32"/>
      <c r="B44" s="31"/>
      <c r="C44" s="31">
        <v>2</v>
      </c>
      <c r="D44" s="38">
        <f>1.1+0.3+1.1</f>
        <v>2.5</v>
      </c>
      <c r="E44" s="38"/>
      <c r="F44" s="38"/>
      <c r="G44" s="38">
        <f t="shared" si="1"/>
        <v>5</v>
      </c>
      <c r="H44" s="40">
        <f>SUM(G38:G44)</f>
        <v>108.2</v>
      </c>
      <c r="I44" s="31" t="s">
        <v>29</v>
      </c>
    </row>
    <row r="45" spans="1:9" ht="15.95" customHeight="1">
      <c r="A45" s="32"/>
      <c r="B45" s="31"/>
      <c r="C45" s="31"/>
      <c r="D45" s="38"/>
      <c r="E45" s="38"/>
      <c r="F45" s="38"/>
      <c r="G45" s="42"/>
      <c r="H45" s="32"/>
      <c r="I45" s="32"/>
    </row>
    <row r="46" spans="1:9" ht="15.95" customHeight="1">
      <c r="A46" s="46" t="s">
        <v>41</v>
      </c>
      <c r="B46" s="47" t="s">
        <v>42</v>
      </c>
      <c r="C46" s="31"/>
      <c r="D46" s="38"/>
      <c r="E46" s="38" t="s">
        <v>43</v>
      </c>
      <c r="F46" s="38"/>
      <c r="G46" s="42"/>
      <c r="H46" s="40">
        <f>H44</f>
        <v>108.2</v>
      </c>
      <c r="I46" s="31" t="s">
        <v>29</v>
      </c>
    </row>
    <row r="47" spans="1:9" ht="15.95" customHeight="1">
      <c r="A47" s="32"/>
      <c r="B47" s="20"/>
      <c r="C47" s="31"/>
      <c r="D47" s="38"/>
      <c r="E47" s="38"/>
      <c r="F47" s="38"/>
      <c r="G47" s="42"/>
      <c r="H47" s="32"/>
      <c r="I47" s="32"/>
    </row>
    <row r="48" spans="1:9" ht="15.95" customHeight="1">
      <c r="A48" s="46" t="s">
        <v>44</v>
      </c>
      <c r="B48" s="34" t="s">
        <v>45</v>
      </c>
      <c r="C48" s="31"/>
      <c r="D48" s="38"/>
      <c r="E48" s="38" t="s">
        <v>46</v>
      </c>
      <c r="F48" s="38"/>
      <c r="G48" s="42"/>
      <c r="H48" s="40">
        <f>H35</f>
        <v>6.3599999999999994</v>
      </c>
      <c r="I48" s="31" t="s">
        <v>26</v>
      </c>
    </row>
    <row r="49" spans="1:9" ht="15.95" customHeight="1">
      <c r="A49" s="32"/>
      <c r="B49" s="45"/>
      <c r="C49" s="31"/>
      <c r="D49" s="38"/>
      <c r="E49" s="38"/>
      <c r="F49" s="38"/>
      <c r="G49" s="42"/>
      <c r="H49" s="32"/>
      <c r="I49" s="32"/>
    </row>
    <row r="50" spans="1:9" ht="24" customHeight="1">
      <c r="A50" s="33" t="s">
        <v>47</v>
      </c>
      <c r="B50" s="34" t="s">
        <v>48</v>
      </c>
      <c r="C50" s="31"/>
      <c r="D50" s="38"/>
      <c r="E50" s="38"/>
      <c r="F50" s="38"/>
      <c r="G50" s="42"/>
      <c r="H50" s="32"/>
      <c r="I50" s="32"/>
    </row>
    <row r="51" spans="1:9" ht="15.95" customHeight="1">
      <c r="A51" s="32"/>
      <c r="B51" s="39" t="s">
        <v>25</v>
      </c>
      <c r="C51" s="31"/>
      <c r="D51" s="38"/>
      <c r="E51" s="38"/>
      <c r="F51" s="38"/>
      <c r="G51" s="42"/>
      <c r="H51" s="32"/>
      <c r="I51" s="32"/>
    </row>
    <row r="52" spans="1:9" ht="15.95" customHeight="1">
      <c r="A52" s="32"/>
      <c r="B52" s="31" t="s">
        <v>49</v>
      </c>
      <c r="C52" s="31"/>
      <c r="D52" s="38"/>
      <c r="E52" s="38"/>
      <c r="F52" s="38"/>
      <c r="G52" s="42"/>
      <c r="H52" s="32"/>
      <c r="I52" s="32"/>
    </row>
    <row r="53" spans="1:9" ht="15.95" customHeight="1">
      <c r="A53" s="32"/>
      <c r="B53" s="173" t="s">
        <v>50</v>
      </c>
      <c r="C53" s="31">
        <v>1</v>
      </c>
      <c r="D53" s="38">
        <v>22.1</v>
      </c>
      <c r="E53" s="38"/>
      <c r="F53" s="38">
        <v>3</v>
      </c>
      <c r="G53" s="38">
        <f>C53*D53*F53</f>
        <v>66.300000000000011</v>
      </c>
      <c r="H53" s="32"/>
      <c r="I53" s="32"/>
    </row>
    <row r="54" spans="1:9" ht="15.95" customHeight="1">
      <c r="A54" s="32"/>
      <c r="B54" s="174" t="s">
        <v>51</v>
      </c>
      <c r="C54" s="31">
        <v>4</v>
      </c>
      <c r="D54" s="38">
        <v>1</v>
      </c>
      <c r="E54" s="38"/>
      <c r="F54" s="38">
        <v>3</v>
      </c>
      <c r="G54" s="38">
        <f>C54*D54*F54</f>
        <v>12</v>
      </c>
      <c r="H54" s="32"/>
      <c r="I54" s="32"/>
    </row>
    <row r="55" spans="1:9" ht="15.95" customHeight="1">
      <c r="A55" s="32"/>
      <c r="B55" s="51" t="s">
        <v>52</v>
      </c>
      <c r="C55" s="31">
        <v>-6</v>
      </c>
      <c r="D55" s="38">
        <v>1.2</v>
      </c>
      <c r="E55" s="38"/>
      <c r="F55" s="38">
        <v>1.2</v>
      </c>
      <c r="G55" s="38">
        <f>C55*D55*F55</f>
        <v>-8.6399999999999988</v>
      </c>
      <c r="H55" s="32"/>
      <c r="I55" s="32"/>
    </row>
    <row r="56" spans="1:9" ht="15.95" customHeight="1">
      <c r="A56" s="32"/>
      <c r="B56" s="51" t="s">
        <v>53</v>
      </c>
      <c r="C56" s="31">
        <v>-2</v>
      </c>
      <c r="D56" s="38">
        <v>0.94</v>
      </c>
      <c r="E56" s="38"/>
      <c r="F56" s="38">
        <v>2.2000000000000002</v>
      </c>
      <c r="G56" s="38">
        <f>C56*D56*F56</f>
        <v>-4.1360000000000001</v>
      </c>
      <c r="H56" s="32"/>
      <c r="I56" s="32"/>
    </row>
    <row r="57" spans="1:9" ht="15.95" customHeight="1">
      <c r="A57" s="32"/>
      <c r="B57" s="51" t="s">
        <v>54</v>
      </c>
      <c r="C57" s="31">
        <v>-1</v>
      </c>
      <c r="D57" s="38">
        <v>2.5</v>
      </c>
      <c r="E57" s="38"/>
      <c r="F57" s="38">
        <v>3</v>
      </c>
      <c r="G57" s="38">
        <f>C57*D57*F57</f>
        <v>-7.5</v>
      </c>
      <c r="H57" s="40">
        <f>SUM(G53:G57)</f>
        <v>58.024000000000015</v>
      </c>
      <c r="I57" s="31" t="s">
        <v>26</v>
      </c>
    </row>
    <row r="58" spans="1:9" ht="15.95" customHeight="1">
      <c r="A58" s="32"/>
      <c r="B58" s="31"/>
      <c r="C58" s="31"/>
      <c r="D58" s="38"/>
      <c r="E58" s="38"/>
      <c r="F58" s="38"/>
      <c r="G58" s="42"/>
      <c r="H58" s="32"/>
      <c r="I58" s="32"/>
    </row>
    <row r="59" spans="1:9" ht="15.95" customHeight="1">
      <c r="A59" s="46" t="s">
        <v>55</v>
      </c>
      <c r="B59" s="47" t="s">
        <v>56</v>
      </c>
      <c r="C59" s="31"/>
      <c r="D59" s="38"/>
      <c r="E59" s="38"/>
      <c r="F59" s="38"/>
      <c r="G59" s="42"/>
      <c r="H59" s="32"/>
      <c r="I59" s="32"/>
    </row>
    <row r="60" spans="1:9" ht="15.95" customHeight="1">
      <c r="A60" s="32"/>
      <c r="B60" s="39" t="s">
        <v>24</v>
      </c>
      <c r="C60" s="31"/>
      <c r="D60" s="38"/>
      <c r="E60" s="38"/>
      <c r="F60" s="38"/>
      <c r="G60" s="42"/>
      <c r="H60" s="32"/>
      <c r="I60" s="32"/>
    </row>
    <row r="61" spans="1:9" ht="15.95" customHeight="1">
      <c r="A61" s="32"/>
      <c r="B61" s="51" t="s">
        <v>39</v>
      </c>
      <c r="C61" s="31">
        <v>4</v>
      </c>
      <c r="D61" s="38">
        <v>1</v>
      </c>
      <c r="E61" s="38"/>
      <c r="F61" s="38">
        <v>4</v>
      </c>
      <c r="G61" s="38">
        <f>C61*D61*F61</f>
        <v>16</v>
      </c>
      <c r="H61" s="32"/>
      <c r="I61" s="32"/>
    </row>
    <row r="62" spans="1:9" ht="15.95" customHeight="1">
      <c r="A62" s="32"/>
      <c r="B62" s="31"/>
      <c r="C62" s="31">
        <v>8</v>
      </c>
      <c r="D62" s="38">
        <v>0.5</v>
      </c>
      <c r="E62" s="38"/>
      <c r="F62" s="38">
        <v>4</v>
      </c>
      <c r="G62" s="38">
        <f t="shared" ref="G62:G67" si="2">C62*D62*F62</f>
        <v>16</v>
      </c>
      <c r="H62" s="32"/>
      <c r="I62" s="32"/>
    </row>
    <row r="63" spans="1:9" ht="15.95" customHeight="1">
      <c r="A63" s="32"/>
      <c r="B63" s="51" t="s">
        <v>57</v>
      </c>
      <c r="C63" s="31">
        <v>4</v>
      </c>
      <c r="D63" s="38">
        <v>2.4</v>
      </c>
      <c r="E63" s="38"/>
      <c r="F63" s="38">
        <v>1</v>
      </c>
      <c r="G63" s="38">
        <f t="shared" si="2"/>
        <v>9.6</v>
      </c>
      <c r="H63" s="32"/>
      <c r="I63" s="32"/>
    </row>
    <row r="64" spans="1:9" ht="15.95" customHeight="1">
      <c r="A64" s="32"/>
      <c r="B64" s="31"/>
      <c r="C64" s="31">
        <v>2</v>
      </c>
      <c r="D64" s="38">
        <v>1.5</v>
      </c>
      <c r="E64" s="38"/>
      <c r="F64" s="38">
        <v>1</v>
      </c>
      <c r="G64" s="38">
        <f t="shared" si="2"/>
        <v>3</v>
      </c>
      <c r="H64" s="32"/>
      <c r="I64" s="32"/>
    </row>
    <row r="65" spans="1:9" ht="15.95" customHeight="1">
      <c r="A65" s="32"/>
      <c r="B65" s="39" t="s">
        <v>25</v>
      </c>
      <c r="C65" s="31"/>
      <c r="D65" s="38"/>
      <c r="E65" s="38"/>
      <c r="F65" s="38"/>
      <c r="G65" s="38"/>
      <c r="H65" s="32"/>
      <c r="I65" s="32"/>
    </row>
    <row r="66" spans="1:9" ht="15.95" customHeight="1">
      <c r="A66" s="32"/>
      <c r="B66" s="175" t="s">
        <v>50</v>
      </c>
      <c r="C66" s="31">
        <v>2</v>
      </c>
      <c r="D66" s="38">
        <f>0.1+0.9+0.9+0.1+2.2</f>
        <v>4.2</v>
      </c>
      <c r="E66" s="38"/>
      <c r="F66" s="38">
        <v>3</v>
      </c>
      <c r="G66" s="38">
        <f t="shared" si="2"/>
        <v>25.200000000000003</v>
      </c>
      <c r="H66" s="32"/>
      <c r="I66" s="32"/>
    </row>
    <row r="67" spans="1:9" ht="15.95" customHeight="1">
      <c r="A67" s="32"/>
      <c r="B67" s="173"/>
      <c r="C67" s="31">
        <v>2</v>
      </c>
      <c r="D67" s="38">
        <f>3.5+0.1+3+1.7</f>
        <v>8.2999999999999989</v>
      </c>
      <c r="E67" s="38"/>
      <c r="F67" s="38">
        <v>3</v>
      </c>
      <c r="G67" s="38">
        <f t="shared" si="2"/>
        <v>49.8</v>
      </c>
      <c r="H67" s="32"/>
      <c r="I67" s="32"/>
    </row>
    <row r="68" spans="1:9" ht="15.95" customHeight="1">
      <c r="A68" s="17"/>
      <c r="B68" s="66"/>
      <c r="C68" s="20"/>
      <c r="D68" s="21"/>
      <c r="E68" s="21"/>
      <c r="F68" s="21"/>
      <c r="G68" s="52"/>
      <c r="H68" s="17"/>
      <c r="I68" s="55"/>
    </row>
    <row r="69" spans="1:9" ht="15" customHeight="1">
      <c r="A69" s="155"/>
      <c r="B69" s="155"/>
      <c r="C69" s="155"/>
      <c r="D69" s="155"/>
      <c r="E69" s="155"/>
      <c r="F69" s="155"/>
      <c r="G69" s="155"/>
      <c r="H69" s="155"/>
      <c r="I69" s="155"/>
    </row>
    <row r="70" spans="1:9" ht="15" customHeight="1">
      <c r="A70" s="3"/>
      <c r="B70" s="241" t="s">
        <v>0</v>
      </c>
      <c r="C70" s="4"/>
      <c r="D70" s="4"/>
      <c r="E70" s="5"/>
      <c r="F70" s="6" t="s">
        <v>1</v>
      </c>
      <c r="G70" s="53"/>
      <c r="H70" s="53"/>
      <c r="I70" s="7"/>
    </row>
    <row r="71" spans="1:9" ht="15" customHeight="1">
      <c r="A71" s="8"/>
      <c r="B71" s="241"/>
      <c r="C71" s="4"/>
      <c r="D71" s="4"/>
      <c r="E71" s="5"/>
      <c r="F71" s="6" t="s">
        <v>2</v>
      </c>
      <c r="G71" s="53"/>
      <c r="H71" s="53"/>
      <c r="I71" s="53"/>
    </row>
    <row r="72" spans="1:9" ht="9.9499999999999993" customHeight="1">
      <c r="A72" s="167"/>
      <c r="B72" s="167"/>
      <c r="E72" s="8"/>
      <c r="F72" s="167"/>
      <c r="G72" s="9"/>
      <c r="H72" s="9"/>
      <c r="I72" s="9"/>
    </row>
    <row r="73" spans="1:9" ht="15" customHeight="1">
      <c r="B73" s="168" t="s">
        <v>3</v>
      </c>
      <c r="C73" s="169"/>
      <c r="D73" s="169"/>
      <c r="E73" s="169"/>
      <c r="F73" s="169"/>
      <c r="G73" s="9"/>
      <c r="H73" s="10"/>
      <c r="I73" s="54" t="s">
        <v>4</v>
      </c>
    </row>
    <row r="74" spans="1:9" ht="9.9499999999999993" customHeight="1">
      <c r="C74" s="11"/>
      <c r="D74" s="11"/>
      <c r="E74" s="11"/>
      <c r="F74" s="11"/>
      <c r="G74" s="9"/>
      <c r="H74" s="10"/>
      <c r="I74" s="9"/>
    </row>
    <row r="75" spans="1:9" ht="11.1" customHeight="1">
      <c r="A75" s="226" t="s">
        <v>5</v>
      </c>
      <c r="B75" s="226" t="s">
        <v>6</v>
      </c>
      <c r="C75" s="232" t="s">
        <v>7</v>
      </c>
      <c r="D75" s="235" t="s">
        <v>8</v>
      </c>
      <c r="E75" s="236"/>
      <c r="F75" s="237"/>
      <c r="G75" s="226" t="s">
        <v>9</v>
      </c>
      <c r="H75" s="226" t="s">
        <v>10</v>
      </c>
      <c r="I75" s="229" t="s">
        <v>11</v>
      </c>
    </row>
    <row r="76" spans="1:9" ht="11.1" customHeight="1">
      <c r="A76" s="227"/>
      <c r="B76" s="227"/>
      <c r="C76" s="233"/>
      <c r="D76" s="238"/>
      <c r="E76" s="239"/>
      <c r="F76" s="240"/>
      <c r="G76" s="227"/>
      <c r="H76" s="227"/>
      <c r="I76" s="230"/>
    </row>
    <row r="77" spans="1:9" ht="14.1" customHeight="1">
      <c r="A77" s="227"/>
      <c r="B77" s="227"/>
      <c r="C77" s="234"/>
      <c r="D77" s="12" t="s">
        <v>12</v>
      </c>
      <c r="E77" s="13" t="s">
        <v>13</v>
      </c>
      <c r="F77" s="14" t="s">
        <v>14</v>
      </c>
      <c r="G77" s="228"/>
      <c r="H77" s="228"/>
      <c r="I77" s="231"/>
    </row>
    <row r="78" spans="1:9" ht="15.95" customHeight="1">
      <c r="A78" s="176"/>
      <c r="B78" s="39" t="s">
        <v>58</v>
      </c>
      <c r="C78" s="17"/>
      <c r="D78" s="17"/>
      <c r="E78" s="17"/>
      <c r="F78" s="17"/>
      <c r="G78" s="17"/>
      <c r="H78" s="17"/>
      <c r="I78" s="32"/>
    </row>
    <row r="79" spans="1:9" ht="15.95" customHeight="1">
      <c r="A79" s="59"/>
      <c r="B79" s="177" t="s">
        <v>51</v>
      </c>
      <c r="C79" s="31">
        <v>4</v>
      </c>
      <c r="D79" s="38">
        <v>3.8</v>
      </c>
      <c r="E79" s="32"/>
      <c r="F79" s="38">
        <v>3</v>
      </c>
      <c r="G79" s="38">
        <f>C79*D79*F79</f>
        <v>45.599999999999994</v>
      </c>
      <c r="H79" s="32"/>
      <c r="I79" s="32"/>
    </row>
    <row r="80" spans="1:9" ht="15.95" customHeight="1">
      <c r="A80" s="59"/>
      <c r="B80" s="34"/>
      <c r="C80" s="31">
        <v>2</v>
      </c>
      <c r="D80" s="38">
        <v>0.5</v>
      </c>
      <c r="E80" s="32"/>
      <c r="F80" s="38">
        <v>3</v>
      </c>
      <c r="G80" s="38">
        <f t="shared" ref="G80:G87" si="3">C80*D80*F80</f>
        <v>3</v>
      </c>
      <c r="H80" s="32"/>
      <c r="I80" s="32"/>
    </row>
    <row r="81" spans="1:9" ht="15.95" customHeight="1">
      <c r="A81" s="59"/>
      <c r="B81" s="34"/>
      <c r="C81" s="31">
        <v>6</v>
      </c>
      <c r="D81" s="38">
        <v>2</v>
      </c>
      <c r="E81" s="32"/>
      <c r="F81" s="38">
        <v>3</v>
      </c>
      <c r="G81" s="38">
        <f t="shared" si="3"/>
        <v>36</v>
      </c>
      <c r="H81" s="32"/>
      <c r="I81" s="32"/>
    </row>
    <row r="82" spans="1:9" ht="15.95" customHeight="1">
      <c r="A82" s="32"/>
      <c r="B82" s="31"/>
      <c r="C82" s="31">
        <v>2</v>
      </c>
      <c r="D82" s="38">
        <v>3.1</v>
      </c>
      <c r="E82" s="32"/>
      <c r="F82" s="38">
        <v>3</v>
      </c>
      <c r="G82" s="38">
        <f t="shared" si="3"/>
        <v>18.600000000000001</v>
      </c>
      <c r="H82" s="32"/>
      <c r="I82" s="32"/>
    </row>
    <row r="83" spans="1:9" ht="15.95" customHeight="1">
      <c r="A83" s="32"/>
      <c r="B83" s="51" t="s">
        <v>53</v>
      </c>
      <c r="C83" s="31">
        <v>-12</v>
      </c>
      <c r="D83" s="38">
        <v>0.84</v>
      </c>
      <c r="E83" s="38"/>
      <c r="F83" s="38">
        <v>2.2000000000000002</v>
      </c>
      <c r="G83" s="38">
        <f t="shared" si="3"/>
        <v>-22.176000000000002</v>
      </c>
      <c r="H83" s="32"/>
      <c r="I83" s="32"/>
    </row>
    <row r="84" spans="1:9" ht="15.95" customHeight="1">
      <c r="A84" s="32"/>
      <c r="B84" s="51" t="s">
        <v>59</v>
      </c>
      <c r="C84" s="31">
        <v>-2</v>
      </c>
      <c r="D84" s="38">
        <v>1.7</v>
      </c>
      <c r="E84" s="38"/>
      <c r="F84" s="38">
        <v>2.2000000000000002</v>
      </c>
      <c r="G84" s="38">
        <f t="shared" si="3"/>
        <v>-7.48</v>
      </c>
      <c r="H84" s="32"/>
      <c r="I84" s="32"/>
    </row>
    <row r="85" spans="1:9" ht="15.95" customHeight="1">
      <c r="A85" s="32"/>
      <c r="B85" s="51" t="s">
        <v>60</v>
      </c>
      <c r="C85" s="31">
        <v>2</v>
      </c>
      <c r="D85" s="38">
        <v>0.6</v>
      </c>
      <c r="E85" s="38"/>
      <c r="F85" s="38">
        <v>1.1000000000000001</v>
      </c>
      <c r="G85" s="38">
        <f t="shared" si="3"/>
        <v>1.32</v>
      </c>
      <c r="H85" s="32"/>
      <c r="I85" s="32"/>
    </row>
    <row r="86" spans="1:9" ht="15.95" customHeight="1">
      <c r="A86" s="32"/>
      <c r="B86" s="51" t="s">
        <v>61</v>
      </c>
      <c r="C86" s="31">
        <v>2</v>
      </c>
      <c r="D86" s="38">
        <f>3.1+1</f>
        <v>4.0999999999999996</v>
      </c>
      <c r="E86" s="38"/>
      <c r="F86" s="38">
        <v>1.2</v>
      </c>
      <c r="G86" s="38">
        <f t="shared" si="3"/>
        <v>9.8399999999999981</v>
      </c>
      <c r="H86" s="32"/>
      <c r="I86" s="32"/>
    </row>
    <row r="87" spans="1:9" ht="15.95" customHeight="1">
      <c r="A87" s="32"/>
      <c r="B87" s="31"/>
      <c r="C87" s="31">
        <v>2</v>
      </c>
      <c r="D87" s="38">
        <v>2.2000000000000002</v>
      </c>
      <c r="E87" s="38"/>
      <c r="F87" s="38">
        <v>1.1000000000000001</v>
      </c>
      <c r="G87" s="38">
        <f t="shared" si="3"/>
        <v>4.8400000000000007</v>
      </c>
      <c r="H87" s="40">
        <f>SUM(G61:G87)</f>
        <v>209.14399999999998</v>
      </c>
      <c r="I87" s="31" t="s">
        <v>26</v>
      </c>
    </row>
    <row r="88" spans="1:9" ht="15.95" customHeight="1">
      <c r="A88" s="33" t="s">
        <v>62</v>
      </c>
      <c r="B88" s="34" t="s">
        <v>63</v>
      </c>
      <c r="C88" s="31"/>
      <c r="D88" s="38"/>
      <c r="E88" s="38"/>
      <c r="F88" s="38"/>
      <c r="G88" s="42"/>
      <c r="H88" s="32"/>
      <c r="I88" s="32"/>
    </row>
    <row r="89" spans="1:9" ht="15.95" customHeight="1">
      <c r="A89" s="32"/>
      <c r="B89" s="39" t="s">
        <v>24</v>
      </c>
      <c r="C89" s="31"/>
      <c r="D89" s="38"/>
      <c r="E89" s="38"/>
      <c r="F89" s="38"/>
      <c r="G89" s="42"/>
      <c r="H89" s="32"/>
      <c r="I89" s="32"/>
    </row>
    <row r="90" spans="1:9" ht="15.95" customHeight="1">
      <c r="A90" s="32"/>
      <c r="B90" s="175" t="s">
        <v>50</v>
      </c>
      <c r="C90" s="31">
        <v>12</v>
      </c>
      <c r="D90" s="38">
        <v>3</v>
      </c>
      <c r="E90" s="38"/>
      <c r="F90" s="38">
        <v>4</v>
      </c>
      <c r="G90" s="38">
        <f>C90*D90*F90</f>
        <v>144</v>
      </c>
      <c r="H90" s="32"/>
      <c r="I90" s="32"/>
    </row>
    <row r="91" spans="1:9" ht="15.95" customHeight="1">
      <c r="A91" s="32"/>
      <c r="B91" s="31"/>
      <c r="C91" s="31">
        <v>2</v>
      </c>
      <c r="D91" s="38">
        <v>2.4</v>
      </c>
      <c r="E91" s="38"/>
      <c r="F91" s="38">
        <v>4</v>
      </c>
      <c r="G91" s="38">
        <f t="shared" ref="G91:G101" si="4">C91*D91*F91</f>
        <v>19.2</v>
      </c>
      <c r="H91" s="32"/>
      <c r="I91" s="32"/>
    </row>
    <row r="92" spans="1:9" ht="15.95" customHeight="1">
      <c r="A92" s="32"/>
      <c r="B92" s="177" t="s">
        <v>51</v>
      </c>
      <c r="C92" s="31">
        <v>8</v>
      </c>
      <c r="D92" s="38">
        <v>5</v>
      </c>
      <c r="E92" s="38"/>
      <c r="F92" s="38">
        <v>4</v>
      </c>
      <c r="G92" s="38">
        <f t="shared" si="4"/>
        <v>160</v>
      </c>
      <c r="H92" s="32"/>
      <c r="I92" s="32"/>
    </row>
    <row r="93" spans="1:9" ht="15.95" customHeight="1">
      <c r="A93" s="32"/>
      <c r="B93" s="31"/>
      <c r="C93" s="31">
        <v>-6</v>
      </c>
      <c r="D93" s="38">
        <v>3</v>
      </c>
      <c r="E93" s="38"/>
      <c r="F93" s="38">
        <v>3</v>
      </c>
      <c r="G93" s="38">
        <f t="shared" si="4"/>
        <v>-54</v>
      </c>
      <c r="H93" s="32"/>
      <c r="I93" s="32"/>
    </row>
    <row r="94" spans="1:9" ht="15.95" customHeight="1">
      <c r="A94" s="32"/>
      <c r="B94" s="39" t="s">
        <v>25</v>
      </c>
      <c r="C94" s="31"/>
      <c r="D94" s="38"/>
      <c r="E94" s="38"/>
      <c r="F94" s="38"/>
      <c r="G94" s="38">
        <f t="shared" si="4"/>
        <v>0</v>
      </c>
      <c r="H94" s="32"/>
      <c r="I94" s="32"/>
    </row>
    <row r="95" spans="1:9" ht="15.95" customHeight="1">
      <c r="A95" s="32"/>
      <c r="B95" s="175" t="s">
        <v>50</v>
      </c>
      <c r="C95" s="31">
        <v>6</v>
      </c>
      <c r="D95" s="38">
        <v>3</v>
      </c>
      <c r="E95" s="38"/>
      <c r="F95" s="38">
        <v>3</v>
      </c>
      <c r="G95" s="38">
        <f t="shared" si="4"/>
        <v>54</v>
      </c>
      <c r="H95" s="32"/>
      <c r="I95" s="32"/>
    </row>
    <row r="96" spans="1:9" ht="15.95" customHeight="1">
      <c r="A96" s="32"/>
      <c r="B96" s="31"/>
      <c r="C96" s="31">
        <v>2</v>
      </c>
      <c r="D96" s="38">
        <v>2.4</v>
      </c>
      <c r="E96" s="38"/>
      <c r="F96" s="38">
        <v>3</v>
      </c>
      <c r="G96" s="38">
        <f t="shared" si="4"/>
        <v>14.399999999999999</v>
      </c>
      <c r="H96" s="32"/>
      <c r="I96" s="32"/>
    </row>
    <row r="97" spans="1:9" ht="15.95" customHeight="1">
      <c r="A97" s="32"/>
      <c r="B97" s="51" t="s">
        <v>64</v>
      </c>
      <c r="C97" s="31">
        <v>4</v>
      </c>
      <c r="D97" s="38">
        <v>0.8</v>
      </c>
      <c r="E97" s="38"/>
      <c r="F97" s="38">
        <v>1</v>
      </c>
      <c r="G97" s="38">
        <f t="shared" si="4"/>
        <v>3.2</v>
      </c>
      <c r="H97" s="32"/>
      <c r="I97" s="32"/>
    </row>
    <row r="98" spans="1:9" ht="15.95" customHeight="1">
      <c r="A98" s="32"/>
      <c r="B98" s="177" t="s">
        <v>51</v>
      </c>
      <c r="C98" s="31">
        <v>4</v>
      </c>
      <c r="D98" s="38">
        <v>5</v>
      </c>
      <c r="E98" s="38"/>
      <c r="F98" s="38">
        <v>3</v>
      </c>
      <c r="G98" s="38">
        <f t="shared" si="4"/>
        <v>60</v>
      </c>
      <c r="H98" s="32"/>
      <c r="I98" s="32"/>
    </row>
    <row r="99" spans="1:9" ht="15.95" customHeight="1">
      <c r="A99" s="32"/>
      <c r="B99" s="31"/>
      <c r="C99" s="31">
        <v>4</v>
      </c>
      <c r="D99" s="38">
        <v>2</v>
      </c>
      <c r="E99" s="38"/>
      <c r="F99" s="38">
        <v>3</v>
      </c>
      <c r="G99" s="38">
        <f t="shared" si="4"/>
        <v>24</v>
      </c>
      <c r="H99" s="32"/>
      <c r="I99" s="32"/>
    </row>
    <row r="100" spans="1:9" ht="15.95" customHeight="1">
      <c r="A100" s="32"/>
      <c r="B100" s="51" t="s">
        <v>52</v>
      </c>
      <c r="C100" s="31">
        <v>3</v>
      </c>
      <c r="D100" s="38">
        <v>1.2</v>
      </c>
      <c r="E100" s="38"/>
      <c r="F100" s="38">
        <v>1.2</v>
      </c>
      <c r="G100" s="38">
        <f t="shared" si="4"/>
        <v>4.3199999999999994</v>
      </c>
      <c r="H100" s="32"/>
      <c r="I100" s="32"/>
    </row>
    <row r="101" spans="1:9" ht="15.95" customHeight="1">
      <c r="A101" s="32"/>
      <c r="B101" s="51" t="s">
        <v>53</v>
      </c>
      <c r="C101" s="31">
        <v>2</v>
      </c>
      <c r="D101" s="38">
        <v>1.04</v>
      </c>
      <c r="E101" s="38"/>
      <c r="F101" s="38">
        <v>2.2000000000000002</v>
      </c>
      <c r="G101" s="38">
        <f t="shared" si="4"/>
        <v>4.5760000000000005</v>
      </c>
      <c r="H101" s="40">
        <f>SUM(G90:G101)</f>
        <v>433.69599999999997</v>
      </c>
      <c r="I101" s="31" t="s">
        <v>26</v>
      </c>
    </row>
    <row r="102" spans="1:9" ht="15.95" customHeight="1">
      <c r="A102" s="32"/>
      <c r="B102" s="31"/>
      <c r="C102" s="31"/>
      <c r="D102" s="38"/>
      <c r="E102" s="38"/>
      <c r="F102" s="38"/>
      <c r="G102" s="42"/>
      <c r="H102" s="32"/>
      <c r="I102" s="32"/>
    </row>
    <row r="103" spans="1:9" ht="15.95" customHeight="1">
      <c r="A103" s="46" t="s">
        <v>65</v>
      </c>
      <c r="B103" s="47" t="s">
        <v>66</v>
      </c>
      <c r="C103" s="31"/>
      <c r="D103" s="38"/>
      <c r="E103" s="38"/>
      <c r="F103" s="38"/>
      <c r="G103" s="42"/>
      <c r="H103" s="32"/>
      <c r="I103" s="32"/>
    </row>
    <row r="104" spans="1:9" ht="15.95" customHeight="1">
      <c r="A104" s="32"/>
      <c r="B104" s="69" t="s">
        <v>67</v>
      </c>
      <c r="C104" s="31"/>
      <c r="D104" s="38"/>
      <c r="E104" s="38"/>
      <c r="F104" s="38"/>
      <c r="G104" s="42"/>
      <c r="H104" s="32"/>
      <c r="I104" s="32"/>
    </row>
    <row r="105" spans="1:9" ht="15.95" customHeight="1">
      <c r="A105" s="32"/>
      <c r="B105" s="178" t="s">
        <v>24</v>
      </c>
      <c r="C105" s="31"/>
      <c r="D105" s="38"/>
      <c r="E105" s="38"/>
      <c r="F105" s="38"/>
      <c r="G105" s="42"/>
      <c r="H105" s="32"/>
      <c r="I105" s="32"/>
    </row>
    <row r="106" spans="1:9" ht="15.95" customHeight="1">
      <c r="A106" s="32"/>
      <c r="B106" s="31" t="s">
        <v>49</v>
      </c>
      <c r="C106" s="31"/>
      <c r="D106" s="38"/>
      <c r="E106" s="38"/>
      <c r="F106" s="38"/>
      <c r="G106" s="42"/>
      <c r="H106" s="32"/>
      <c r="I106" s="32"/>
    </row>
    <row r="107" spans="1:9" ht="15.95" customHeight="1">
      <c r="A107" s="32"/>
      <c r="B107" s="51" t="s">
        <v>68</v>
      </c>
      <c r="C107" s="31">
        <v>1</v>
      </c>
      <c r="D107" s="38">
        <v>22.1</v>
      </c>
      <c r="E107" s="38"/>
      <c r="F107" s="38">
        <v>4.7</v>
      </c>
      <c r="G107" s="21">
        <f>C107*D107*F107</f>
        <v>103.87</v>
      </c>
      <c r="H107" s="32"/>
      <c r="I107" s="32"/>
    </row>
    <row r="108" spans="1:9" ht="15.95" customHeight="1">
      <c r="A108" s="32"/>
      <c r="B108" s="51" t="s">
        <v>69</v>
      </c>
      <c r="C108" s="31">
        <v>1</v>
      </c>
      <c r="D108" s="38">
        <v>22.1</v>
      </c>
      <c r="E108" s="172"/>
      <c r="F108" s="179">
        <v>2</v>
      </c>
      <c r="G108" s="21">
        <f t="shared" ref="G108:G129" si="5">C108*D108*F108</f>
        <v>44.2</v>
      </c>
      <c r="H108" s="32"/>
      <c r="I108" s="32"/>
    </row>
    <row r="109" spans="1:9" ht="15.95" customHeight="1">
      <c r="A109" s="32"/>
      <c r="B109" s="51" t="s">
        <v>70</v>
      </c>
      <c r="C109" s="31">
        <v>8</v>
      </c>
      <c r="D109" s="38">
        <v>0.8</v>
      </c>
      <c r="E109" s="38"/>
      <c r="F109" s="38">
        <v>4.2</v>
      </c>
      <c r="G109" s="21">
        <f t="shared" si="5"/>
        <v>26.880000000000003</v>
      </c>
      <c r="H109" s="32"/>
      <c r="I109" s="32"/>
    </row>
    <row r="110" spans="1:9" ht="15.95" customHeight="1">
      <c r="A110" s="32"/>
      <c r="B110" s="51" t="s">
        <v>71</v>
      </c>
      <c r="C110" s="31">
        <v>-6</v>
      </c>
      <c r="D110" s="38">
        <v>3</v>
      </c>
      <c r="E110" s="38"/>
      <c r="F110" s="38">
        <v>3</v>
      </c>
      <c r="G110" s="21">
        <f t="shared" si="5"/>
        <v>-54</v>
      </c>
      <c r="H110" s="32"/>
      <c r="I110" s="32"/>
    </row>
    <row r="111" spans="1:9" ht="15.95" customHeight="1">
      <c r="A111" s="32"/>
      <c r="B111" s="31"/>
      <c r="C111" s="31">
        <v>-1</v>
      </c>
      <c r="D111" s="38">
        <v>1.04</v>
      </c>
      <c r="E111" s="38"/>
      <c r="F111" s="38">
        <v>2.4</v>
      </c>
      <c r="G111" s="21">
        <f t="shared" si="5"/>
        <v>-2.496</v>
      </c>
      <c r="H111" s="32"/>
      <c r="I111" s="32"/>
    </row>
    <row r="112" spans="1:9" ht="15.95" customHeight="1">
      <c r="A112" s="32"/>
      <c r="B112" s="31" t="s">
        <v>72</v>
      </c>
      <c r="C112" s="31"/>
      <c r="D112" s="38"/>
      <c r="E112" s="38"/>
      <c r="F112" s="38"/>
      <c r="G112" s="21"/>
      <c r="H112" s="32"/>
      <c r="I112" s="32"/>
    </row>
    <row r="113" spans="1:9" ht="15.95" customHeight="1">
      <c r="A113" s="32"/>
      <c r="B113" s="51" t="s">
        <v>68</v>
      </c>
      <c r="C113" s="31">
        <v>1</v>
      </c>
      <c r="D113" s="38">
        <v>22.1</v>
      </c>
      <c r="E113" s="38"/>
      <c r="F113" s="38">
        <v>4.7</v>
      </c>
      <c r="G113" s="21">
        <f t="shared" si="5"/>
        <v>103.87</v>
      </c>
      <c r="H113" s="32"/>
      <c r="I113" s="32"/>
    </row>
    <row r="114" spans="1:9" ht="15.95" customHeight="1">
      <c r="A114" s="32"/>
      <c r="B114" s="31" t="s">
        <v>73</v>
      </c>
      <c r="C114" s="31"/>
      <c r="D114" s="38"/>
      <c r="E114" s="38"/>
      <c r="F114" s="38"/>
      <c r="G114" s="21"/>
      <c r="H114" s="32"/>
      <c r="I114" s="32"/>
    </row>
    <row r="115" spans="1:9" ht="15.95" customHeight="1">
      <c r="A115" s="32"/>
      <c r="B115" s="51" t="s">
        <v>68</v>
      </c>
      <c r="C115" s="31">
        <v>2</v>
      </c>
      <c r="D115" s="38">
        <v>22.1</v>
      </c>
      <c r="E115" s="38"/>
      <c r="F115" s="38">
        <v>4.7</v>
      </c>
      <c r="G115" s="21">
        <f t="shared" si="5"/>
        <v>207.74</v>
      </c>
      <c r="H115" s="32"/>
      <c r="I115" s="32"/>
    </row>
    <row r="116" spans="1:9" ht="15.95" customHeight="1">
      <c r="A116" s="32"/>
      <c r="B116" s="178" t="s">
        <v>25</v>
      </c>
      <c r="C116" s="31"/>
      <c r="D116" s="38"/>
      <c r="E116" s="38"/>
      <c r="F116" s="38"/>
      <c r="G116" s="21"/>
      <c r="H116" s="32"/>
      <c r="I116" s="32"/>
    </row>
    <row r="117" spans="1:9" ht="15.95" customHeight="1">
      <c r="A117" s="32"/>
      <c r="B117" s="31" t="s">
        <v>49</v>
      </c>
      <c r="C117" s="31"/>
      <c r="D117" s="38"/>
      <c r="E117" s="38"/>
      <c r="F117" s="38"/>
      <c r="G117" s="21"/>
      <c r="H117" s="32"/>
      <c r="I117" s="32"/>
    </row>
    <row r="118" spans="1:9" ht="15.95" customHeight="1">
      <c r="A118" s="32"/>
      <c r="B118" s="175" t="s">
        <v>50</v>
      </c>
      <c r="C118" s="31">
        <v>1</v>
      </c>
      <c r="D118" s="38">
        <v>22.1</v>
      </c>
      <c r="E118" s="38"/>
      <c r="F118" s="38">
        <v>3.4</v>
      </c>
      <c r="G118" s="21">
        <f t="shared" si="5"/>
        <v>75.14</v>
      </c>
      <c r="H118" s="32"/>
      <c r="I118" s="32"/>
    </row>
    <row r="119" spans="1:9" ht="15.95" customHeight="1">
      <c r="A119" s="32"/>
      <c r="B119" s="51" t="s">
        <v>61</v>
      </c>
      <c r="C119" s="31">
        <v>4</v>
      </c>
      <c r="D119" s="38">
        <v>3.1</v>
      </c>
      <c r="E119" s="38"/>
      <c r="F119" s="38">
        <v>1.2</v>
      </c>
      <c r="G119" s="21">
        <f t="shared" si="5"/>
        <v>14.879999999999999</v>
      </c>
      <c r="H119" s="32"/>
      <c r="I119" s="32"/>
    </row>
    <row r="120" spans="1:9" ht="15.95" customHeight="1">
      <c r="A120" s="32"/>
      <c r="B120" s="51" t="s">
        <v>54</v>
      </c>
      <c r="C120" s="31">
        <v>2</v>
      </c>
      <c r="D120" s="38">
        <v>2.5</v>
      </c>
      <c r="E120" s="38"/>
      <c r="F120" s="38">
        <v>0.5</v>
      </c>
      <c r="G120" s="21">
        <f t="shared" si="5"/>
        <v>2.5</v>
      </c>
      <c r="H120" s="32"/>
      <c r="I120" s="32"/>
    </row>
    <row r="121" spans="1:9" ht="15.95" customHeight="1">
      <c r="A121" s="32"/>
      <c r="B121" s="50" t="s">
        <v>51</v>
      </c>
      <c r="C121" s="31">
        <v>4</v>
      </c>
      <c r="D121" s="38">
        <v>1.2</v>
      </c>
      <c r="E121" s="38"/>
      <c r="F121" s="38">
        <v>1.2</v>
      </c>
      <c r="G121" s="21">
        <f t="shared" si="5"/>
        <v>5.76</v>
      </c>
      <c r="H121" s="32"/>
      <c r="I121" s="32"/>
    </row>
    <row r="122" spans="1:9" ht="15.95" customHeight="1">
      <c r="A122" s="32"/>
      <c r="B122" s="31"/>
      <c r="C122" s="31">
        <v>2</v>
      </c>
      <c r="D122" s="38">
        <v>1</v>
      </c>
      <c r="E122" s="38"/>
      <c r="F122" s="38">
        <v>3.4</v>
      </c>
      <c r="G122" s="21">
        <f t="shared" si="5"/>
        <v>6.8</v>
      </c>
      <c r="H122" s="32"/>
      <c r="I122" s="32"/>
    </row>
    <row r="123" spans="1:9" ht="15.95" customHeight="1">
      <c r="A123" s="32"/>
      <c r="B123" s="31"/>
      <c r="C123" s="31">
        <v>2</v>
      </c>
      <c r="D123" s="38">
        <f>1+0.1+1.9</f>
        <v>3</v>
      </c>
      <c r="E123" s="38"/>
      <c r="F123" s="38">
        <v>3.4</v>
      </c>
      <c r="G123" s="21">
        <f t="shared" si="5"/>
        <v>20.399999999999999</v>
      </c>
      <c r="H123" s="32"/>
      <c r="I123" s="32"/>
    </row>
    <row r="124" spans="1:9" ht="15.95" customHeight="1">
      <c r="A124" s="32"/>
      <c r="B124" s="51" t="s">
        <v>52</v>
      </c>
      <c r="C124" s="31">
        <v>-7</v>
      </c>
      <c r="D124" s="38">
        <v>1.2</v>
      </c>
      <c r="E124" s="38"/>
      <c r="F124" s="38">
        <v>1.2</v>
      </c>
      <c r="G124" s="21">
        <f t="shared" si="5"/>
        <v>-10.08</v>
      </c>
      <c r="H124" s="32"/>
      <c r="I124" s="32"/>
    </row>
    <row r="125" spans="1:9" ht="15.95" customHeight="1">
      <c r="A125" s="32"/>
      <c r="B125" s="51" t="s">
        <v>53</v>
      </c>
      <c r="C125" s="31">
        <v>2</v>
      </c>
      <c r="D125" s="38">
        <v>1.04</v>
      </c>
      <c r="E125" s="38"/>
      <c r="F125" s="38">
        <v>2.2000000000000002</v>
      </c>
      <c r="G125" s="21">
        <f t="shared" si="5"/>
        <v>4.5760000000000005</v>
      </c>
      <c r="H125" s="32"/>
      <c r="I125" s="32"/>
    </row>
    <row r="126" spans="1:9" ht="15.95" customHeight="1">
      <c r="A126" s="32"/>
      <c r="B126" s="51" t="s">
        <v>74</v>
      </c>
      <c r="C126" s="31">
        <v>2</v>
      </c>
      <c r="D126" s="38">
        <v>3.1</v>
      </c>
      <c r="E126" s="38"/>
      <c r="F126" s="38">
        <v>1</v>
      </c>
      <c r="G126" s="21">
        <f t="shared" si="5"/>
        <v>6.2</v>
      </c>
      <c r="H126" s="32"/>
      <c r="I126" s="32"/>
    </row>
    <row r="127" spans="1:9" ht="15.95" customHeight="1">
      <c r="A127" s="32"/>
      <c r="B127" s="31" t="s">
        <v>72</v>
      </c>
      <c r="C127" s="31">
        <v>1</v>
      </c>
      <c r="D127" s="38">
        <v>22.1</v>
      </c>
      <c r="E127" s="38"/>
      <c r="F127" s="38">
        <v>3.4</v>
      </c>
      <c r="G127" s="21">
        <f t="shared" si="5"/>
        <v>75.14</v>
      </c>
      <c r="H127" s="32"/>
      <c r="I127" s="32"/>
    </row>
    <row r="128" spans="1:9" ht="15.95" customHeight="1">
      <c r="A128" s="32"/>
      <c r="B128" s="31" t="s">
        <v>73</v>
      </c>
      <c r="C128" s="31">
        <v>2</v>
      </c>
      <c r="D128" s="38">
        <v>7.4</v>
      </c>
      <c r="E128" s="38"/>
      <c r="F128" s="38">
        <v>3.4</v>
      </c>
      <c r="G128" s="21">
        <f t="shared" si="5"/>
        <v>50.32</v>
      </c>
      <c r="H128" s="32"/>
      <c r="I128" s="32"/>
    </row>
    <row r="129" spans="1:9" ht="15.95" customHeight="1">
      <c r="A129" s="32"/>
      <c r="B129" s="31"/>
      <c r="C129" s="31">
        <v>-2</v>
      </c>
      <c r="D129" s="38">
        <v>1.2</v>
      </c>
      <c r="E129" s="38"/>
      <c r="F129" s="38">
        <v>1.2</v>
      </c>
      <c r="G129" s="21">
        <f t="shared" si="5"/>
        <v>-2.88</v>
      </c>
      <c r="I129" s="71"/>
    </row>
    <row r="130" spans="1:9" ht="15.95" customHeight="1">
      <c r="A130" s="32"/>
      <c r="B130" s="31" t="s">
        <v>40</v>
      </c>
      <c r="C130" s="31"/>
      <c r="D130" s="38"/>
      <c r="E130" s="38"/>
      <c r="F130" s="38"/>
      <c r="G130" s="42"/>
      <c r="H130" s="32"/>
      <c r="I130" s="32"/>
    </row>
    <row r="131" spans="1:9" ht="15.95" customHeight="1">
      <c r="A131" s="32"/>
      <c r="B131" s="175" t="s">
        <v>50</v>
      </c>
      <c r="C131" s="31">
        <v>2</v>
      </c>
      <c r="D131" s="38">
        <f>0.2+1.1+0.3+1.1+0.2</f>
        <v>2.9000000000000004</v>
      </c>
      <c r="E131" s="38"/>
      <c r="F131" s="38">
        <v>3.15</v>
      </c>
      <c r="G131" s="38">
        <f>C131*D131*F131</f>
        <v>18.270000000000003</v>
      </c>
      <c r="H131" s="32"/>
      <c r="I131" s="32"/>
    </row>
    <row r="132" spans="1:9" ht="15.95" customHeight="1">
      <c r="A132" s="32"/>
      <c r="B132" s="50" t="s">
        <v>51</v>
      </c>
      <c r="C132" s="31">
        <v>2</v>
      </c>
      <c r="D132" s="38">
        <f>4.01+1.04</f>
        <v>5.05</v>
      </c>
      <c r="E132" s="38"/>
      <c r="F132" s="38">
        <v>3.15</v>
      </c>
      <c r="G132" s="38">
        <f>C132*D132*F132</f>
        <v>31.814999999999998</v>
      </c>
      <c r="H132" s="32"/>
      <c r="I132" s="32"/>
    </row>
    <row r="133" spans="1:9" ht="15.95" customHeight="1">
      <c r="A133" s="32"/>
      <c r="B133" s="51" t="s">
        <v>52</v>
      </c>
      <c r="C133" s="31">
        <v>1</v>
      </c>
      <c r="D133" s="38">
        <v>1.2</v>
      </c>
      <c r="E133" s="38"/>
      <c r="F133" s="38">
        <v>1.2</v>
      </c>
      <c r="G133" s="38">
        <f>C133*D133*F133</f>
        <v>1.44</v>
      </c>
      <c r="H133" s="32"/>
      <c r="I133" s="32"/>
    </row>
    <row r="134" spans="1:9" ht="15.95" customHeight="1">
      <c r="A134" s="32"/>
      <c r="B134" s="51" t="s">
        <v>53</v>
      </c>
      <c r="C134" s="31">
        <v>1</v>
      </c>
      <c r="D134" s="38">
        <v>1.04</v>
      </c>
      <c r="E134" s="38"/>
      <c r="F134" s="38">
        <v>2.2000000000000002</v>
      </c>
      <c r="G134" s="38">
        <f>C134*D134*F134</f>
        <v>2.2880000000000003</v>
      </c>
      <c r="H134" s="40">
        <f>SUM(G107:G134)</f>
        <v>732.63300000000004</v>
      </c>
      <c r="I134" s="31" t="s">
        <v>26</v>
      </c>
    </row>
    <row r="135" spans="1:9" ht="15.95" customHeight="1">
      <c r="A135" s="32"/>
      <c r="B135" s="31"/>
      <c r="C135" s="31"/>
      <c r="D135" s="38"/>
      <c r="E135" s="38"/>
      <c r="F135" s="38"/>
      <c r="G135" s="42"/>
      <c r="H135" s="32"/>
      <c r="I135" s="55"/>
    </row>
    <row r="136" spans="1:9">
      <c r="A136" s="155"/>
      <c r="B136" s="155"/>
      <c r="C136" s="155"/>
      <c r="D136" s="155"/>
      <c r="E136" s="155"/>
      <c r="F136" s="155"/>
      <c r="G136" s="155"/>
      <c r="H136" s="155"/>
      <c r="I136" s="155"/>
    </row>
    <row r="137" spans="1:9" ht="16.5">
      <c r="A137" s="3"/>
      <c r="B137" s="241" t="s">
        <v>0</v>
      </c>
      <c r="C137" s="4"/>
      <c r="D137" s="4"/>
      <c r="E137" s="5"/>
      <c r="F137" s="6" t="s">
        <v>1</v>
      </c>
      <c r="G137" s="53"/>
      <c r="H137" s="53"/>
      <c r="I137" s="7"/>
    </row>
    <row r="138" spans="1:9" ht="16.5">
      <c r="A138" s="8"/>
      <c r="B138" s="241"/>
      <c r="C138" s="4"/>
      <c r="D138" s="4"/>
      <c r="E138" s="5"/>
      <c r="F138" s="6" t="s">
        <v>2</v>
      </c>
      <c r="G138" s="53"/>
      <c r="H138" s="53"/>
      <c r="I138" s="53"/>
    </row>
    <row r="139" spans="1:9" ht="9.9499999999999993" customHeight="1">
      <c r="A139" s="167"/>
      <c r="B139" s="167"/>
      <c r="E139" s="8"/>
      <c r="F139" s="167"/>
      <c r="G139" s="9"/>
      <c r="H139" s="9"/>
      <c r="I139" s="9"/>
    </row>
    <row r="140" spans="1:9" ht="24.75">
      <c r="B140" s="168" t="s">
        <v>3</v>
      </c>
      <c r="C140" s="169"/>
      <c r="D140" s="169"/>
      <c r="E140" s="169"/>
      <c r="F140" s="169"/>
      <c r="G140" s="9"/>
      <c r="H140" s="10"/>
      <c r="I140" s="54" t="s">
        <v>4</v>
      </c>
    </row>
    <row r="141" spans="1:9" ht="9.9499999999999993" customHeight="1">
      <c r="C141" s="11"/>
      <c r="D141" s="11"/>
      <c r="E141" s="11"/>
      <c r="F141" s="11"/>
      <c r="G141" s="9"/>
      <c r="H141" s="10"/>
      <c r="I141" s="9"/>
    </row>
    <row r="142" spans="1:9" ht="11.1" customHeight="1">
      <c r="A142" s="226" t="s">
        <v>5</v>
      </c>
      <c r="B142" s="226" t="s">
        <v>6</v>
      </c>
      <c r="C142" s="232" t="s">
        <v>7</v>
      </c>
      <c r="D142" s="235" t="s">
        <v>8</v>
      </c>
      <c r="E142" s="236"/>
      <c r="F142" s="237"/>
      <c r="G142" s="226" t="s">
        <v>9</v>
      </c>
      <c r="H142" s="226" t="s">
        <v>10</v>
      </c>
      <c r="I142" s="229" t="s">
        <v>11</v>
      </c>
    </row>
    <row r="143" spans="1:9" ht="11.1" customHeight="1">
      <c r="A143" s="227"/>
      <c r="B143" s="227"/>
      <c r="C143" s="233"/>
      <c r="D143" s="238"/>
      <c r="E143" s="239"/>
      <c r="F143" s="240"/>
      <c r="G143" s="227"/>
      <c r="H143" s="227"/>
      <c r="I143" s="230"/>
    </row>
    <row r="144" spans="1:9">
      <c r="A144" s="227"/>
      <c r="B144" s="227"/>
      <c r="C144" s="234"/>
      <c r="D144" s="12" t="s">
        <v>12</v>
      </c>
      <c r="E144" s="13" t="s">
        <v>13</v>
      </c>
      <c r="F144" s="14" t="s">
        <v>14</v>
      </c>
      <c r="G144" s="228"/>
      <c r="H144" s="228"/>
      <c r="I144" s="231"/>
    </row>
    <row r="145" spans="1:9" ht="15.95" customHeight="1">
      <c r="A145" s="176"/>
      <c r="B145" s="180" t="s">
        <v>75</v>
      </c>
      <c r="C145" s="17"/>
      <c r="D145" s="17"/>
      <c r="E145" s="17"/>
      <c r="F145" s="17"/>
      <c r="G145" s="17"/>
      <c r="H145" s="17"/>
      <c r="I145" s="32"/>
    </row>
    <row r="146" spans="1:9" ht="15.95" customHeight="1">
      <c r="A146" s="59"/>
      <c r="B146" s="178" t="s">
        <v>24</v>
      </c>
      <c r="C146" s="31"/>
      <c r="D146" s="38"/>
      <c r="E146" s="32"/>
      <c r="F146" s="38"/>
      <c r="G146" s="38"/>
      <c r="H146" s="32"/>
      <c r="I146" s="32"/>
    </row>
    <row r="147" spans="1:9" ht="15.95" customHeight="1">
      <c r="A147" s="59"/>
      <c r="B147" s="114" t="s">
        <v>76</v>
      </c>
      <c r="C147" s="31"/>
      <c r="D147" s="38"/>
      <c r="E147" s="32"/>
      <c r="F147" s="38"/>
      <c r="G147" s="38"/>
      <c r="H147" s="32"/>
      <c r="I147" s="32"/>
    </row>
    <row r="148" spans="1:9" ht="15.95" customHeight="1">
      <c r="A148" s="59"/>
      <c r="B148" s="98" t="s">
        <v>68</v>
      </c>
      <c r="C148" s="31">
        <v>2</v>
      </c>
      <c r="D148" s="38">
        <v>3</v>
      </c>
      <c r="E148" s="32"/>
      <c r="F148" s="38">
        <v>4</v>
      </c>
      <c r="G148" s="38">
        <f>C148*D148*F148</f>
        <v>24</v>
      </c>
      <c r="H148" s="32"/>
      <c r="I148" s="32"/>
    </row>
    <row r="149" spans="1:9" ht="15.95" customHeight="1">
      <c r="A149" s="32"/>
      <c r="B149" s="31"/>
      <c r="C149" s="31">
        <v>2</v>
      </c>
      <c r="D149" s="38">
        <v>5</v>
      </c>
      <c r="E149" s="32"/>
      <c r="F149" s="38">
        <v>4</v>
      </c>
      <c r="G149" s="38">
        <f t="shared" ref="G149:G156" si="6">C149*D149*F149</f>
        <v>40</v>
      </c>
      <c r="H149" s="32"/>
      <c r="I149" s="32"/>
    </row>
    <row r="150" spans="1:9" ht="15.95" customHeight="1">
      <c r="A150" s="32"/>
      <c r="B150" s="51" t="s">
        <v>71</v>
      </c>
      <c r="C150" s="31">
        <v>-1</v>
      </c>
      <c r="D150" s="38">
        <v>3</v>
      </c>
      <c r="E150" s="38"/>
      <c r="F150" s="38">
        <v>3</v>
      </c>
      <c r="G150" s="38">
        <f t="shared" si="6"/>
        <v>-9</v>
      </c>
      <c r="H150" s="32"/>
      <c r="I150" s="32"/>
    </row>
    <row r="151" spans="1:9" ht="15.95" customHeight="1">
      <c r="A151" s="32"/>
      <c r="B151" s="51" t="s">
        <v>77</v>
      </c>
      <c r="C151" s="31">
        <v>2</v>
      </c>
      <c r="D151" s="38">
        <v>2.5</v>
      </c>
      <c r="E151" s="38"/>
      <c r="F151" s="38">
        <v>4</v>
      </c>
      <c r="G151" s="38">
        <f t="shared" si="6"/>
        <v>20</v>
      </c>
      <c r="H151" s="32"/>
      <c r="I151" s="32"/>
    </row>
    <row r="152" spans="1:9" ht="15.95" customHeight="1">
      <c r="A152" s="32"/>
      <c r="B152" s="51"/>
      <c r="C152" s="31">
        <v>2</v>
      </c>
      <c r="D152" s="38">
        <v>5</v>
      </c>
      <c r="E152" s="38"/>
      <c r="F152" s="38">
        <v>4</v>
      </c>
      <c r="G152" s="38">
        <f t="shared" si="6"/>
        <v>40</v>
      </c>
      <c r="H152" s="32"/>
      <c r="I152" s="32"/>
    </row>
    <row r="153" spans="1:9" ht="15.95" customHeight="1">
      <c r="A153" s="32"/>
      <c r="B153" s="51" t="s">
        <v>57</v>
      </c>
      <c r="C153" s="31">
        <v>4</v>
      </c>
      <c r="D153" s="38">
        <v>2.4</v>
      </c>
      <c r="E153" s="38"/>
      <c r="F153" s="38">
        <v>1.2</v>
      </c>
      <c r="G153" s="38">
        <f t="shared" si="6"/>
        <v>11.52</v>
      </c>
      <c r="H153" s="32"/>
      <c r="I153" s="32"/>
    </row>
    <row r="154" spans="1:9" ht="15.95" customHeight="1">
      <c r="A154" s="32"/>
      <c r="B154" s="51" t="s">
        <v>78</v>
      </c>
      <c r="C154" s="31">
        <v>1</v>
      </c>
      <c r="D154" s="38">
        <v>1.04</v>
      </c>
      <c r="E154" s="38"/>
      <c r="F154" s="38">
        <v>2.4</v>
      </c>
      <c r="G154" s="38">
        <f t="shared" si="6"/>
        <v>2.496</v>
      </c>
      <c r="H154" s="82"/>
      <c r="I154" s="31"/>
    </row>
    <row r="155" spans="1:9" ht="15.95" customHeight="1">
      <c r="A155" s="32"/>
      <c r="B155" s="181" t="s">
        <v>69</v>
      </c>
      <c r="C155" s="31">
        <v>6</v>
      </c>
      <c r="D155" s="38">
        <v>5.2</v>
      </c>
      <c r="E155" s="38"/>
      <c r="F155" s="38">
        <v>3</v>
      </c>
      <c r="G155" s="38">
        <f t="shared" si="6"/>
        <v>93.600000000000009</v>
      </c>
      <c r="H155" s="32"/>
      <c r="I155" s="32"/>
    </row>
    <row r="156" spans="1:9" ht="15.95" customHeight="1">
      <c r="A156" s="33"/>
      <c r="B156" s="34"/>
      <c r="C156" s="31">
        <v>1</v>
      </c>
      <c r="D156" s="38">
        <v>5.2</v>
      </c>
      <c r="E156" s="38"/>
      <c r="F156" s="38">
        <v>2.4</v>
      </c>
      <c r="G156" s="38">
        <f t="shared" si="6"/>
        <v>12.48</v>
      </c>
      <c r="H156" s="32"/>
      <c r="I156" s="32"/>
    </row>
    <row r="157" spans="1:9" ht="15.95" customHeight="1">
      <c r="A157" s="32"/>
      <c r="B157" s="178" t="s">
        <v>25</v>
      </c>
      <c r="C157" s="31"/>
      <c r="D157" s="38"/>
      <c r="E157" s="38"/>
      <c r="F157" s="38"/>
      <c r="G157" s="42"/>
      <c r="H157" s="32"/>
      <c r="I157" s="32"/>
    </row>
    <row r="158" spans="1:9" ht="15.95" customHeight="1">
      <c r="A158" s="32"/>
      <c r="B158" s="182" t="s">
        <v>68</v>
      </c>
      <c r="C158" s="31"/>
      <c r="D158" s="38"/>
      <c r="E158" s="38"/>
      <c r="F158" s="38"/>
      <c r="G158" s="38"/>
      <c r="H158" s="32"/>
      <c r="I158" s="32"/>
    </row>
    <row r="159" spans="1:9" ht="15.95" customHeight="1">
      <c r="A159" s="32"/>
      <c r="B159" s="51" t="s">
        <v>79</v>
      </c>
      <c r="C159" s="31">
        <v>4</v>
      </c>
      <c r="D159" s="38">
        <v>3</v>
      </c>
      <c r="E159" s="38"/>
      <c r="F159" s="38">
        <v>2.8</v>
      </c>
      <c r="G159" s="38">
        <f>C159*D159*F159</f>
        <v>33.599999999999994</v>
      </c>
      <c r="H159" s="32"/>
      <c r="I159" s="32"/>
    </row>
    <row r="160" spans="1:9" ht="15.95" customHeight="1">
      <c r="A160" s="32"/>
      <c r="B160" s="177"/>
      <c r="C160" s="31">
        <v>4</v>
      </c>
      <c r="D160" s="38">
        <v>4.6500000000000004</v>
      </c>
      <c r="E160" s="38"/>
      <c r="F160" s="38">
        <v>2.8</v>
      </c>
      <c r="G160" s="38">
        <f t="shared" ref="G160:G189" si="7">C160*D160*F160</f>
        <v>52.08</v>
      </c>
      <c r="H160" s="32"/>
      <c r="I160" s="32"/>
    </row>
    <row r="161" spans="1:9" ht="15.95" customHeight="1">
      <c r="A161" s="32"/>
      <c r="B161" s="68" t="s">
        <v>64</v>
      </c>
      <c r="C161" s="31">
        <v>4</v>
      </c>
      <c r="D161" s="38">
        <v>0.4</v>
      </c>
      <c r="E161" s="38"/>
      <c r="F161" s="38">
        <v>1.1000000000000001</v>
      </c>
      <c r="G161" s="38">
        <f t="shared" si="7"/>
        <v>1.7600000000000002</v>
      </c>
      <c r="H161" s="32"/>
      <c r="I161" s="32"/>
    </row>
    <row r="162" spans="1:9" ht="15.95" customHeight="1">
      <c r="A162" s="32"/>
      <c r="B162" s="51" t="s">
        <v>80</v>
      </c>
      <c r="C162" s="31">
        <v>-2</v>
      </c>
      <c r="D162" s="38">
        <v>1.2</v>
      </c>
      <c r="E162" s="38"/>
      <c r="F162" s="38">
        <v>1.2</v>
      </c>
      <c r="G162" s="38">
        <f t="shared" si="7"/>
        <v>-2.88</v>
      </c>
      <c r="H162" s="32"/>
      <c r="I162" s="32"/>
    </row>
    <row r="163" spans="1:9" ht="15.95" customHeight="1">
      <c r="A163" s="32"/>
      <c r="B163" s="51" t="s">
        <v>81</v>
      </c>
      <c r="C163" s="31">
        <v>2</v>
      </c>
      <c r="D163" s="38">
        <v>1.6</v>
      </c>
      <c r="E163" s="38"/>
      <c r="F163" s="38">
        <v>2.8</v>
      </c>
      <c r="G163" s="38">
        <f t="shared" si="7"/>
        <v>8.9599999999999991</v>
      </c>
      <c r="H163" s="32"/>
      <c r="I163" s="32"/>
    </row>
    <row r="164" spans="1:9" ht="15.95" customHeight="1">
      <c r="A164" s="32"/>
      <c r="B164" s="175"/>
      <c r="C164" s="31">
        <v>4</v>
      </c>
      <c r="D164" s="38">
        <v>0.7</v>
      </c>
      <c r="E164" s="38"/>
      <c r="F164" s="38">
        <v>1.7</v>
      </c>
      <c r="G164" s="38">
        <f t="shared" si="7"/>
        <v>4.76</v>
      </c>
      <c r="H164" s="32"/>
      <c r="I164" s="32"/>
    </row>
    <row r="165" spans="1:9" ht="15.95" customHeight="1">
      <c r="A165" s="32"/>
      <c r="B165" s="51" t="s">
        <v>82</v>
      </c>
      <c r="C165" s="31">
        <v>4</v>
      </c>
      <c r="D165" s="38">
        <v>3.8</v>
      </c>
      <c r="E165" s="38"/>
      <c r="F165" s="38">
        <v>2.8</v>
      </c>
      <c r="G165" s="38">
        <f t="shared" si="7"/>
        <v>42.559999999999995</v>
      </c>
      <c r="H165" s="32"/>
      <c r="I165" s="32"/>
    </row>
    <row r="166" spans="1:9" ht="15.95" customHeight="1">
      <c r="A166" s="32"/>
      <c r="B166" s="51"/>
      <c r="C166" s="31">
        <v>4</v>
      </c>
      <c r="D166" s="38">
        <v>3.2</v>
      </c>
      <c r="E166" s="38"/>
      <c r="F166" s="38">
        <v>2.8</v>
      </c>
      <c r="G166" s="38">
        <f t="shared" si="7"/>
        <v>35.839999999999996</v>
      </c>
      <c r="H166" s="32"/>
      <c r="I166" s="32"/>
    </row>
    <row r="167" spans="1:9" ht="15.95" customHeight="1">
      <c r="A167" s="32"/>
      <c r="B167" s="51" t="s">
        <v>80</v>
      </c>
      <c r="C167" s="31">
        <v>-2</v>
      </c>
      <c r="D167" s="38">
        <v>1.2</v>
      </c>
      <c r="E167" s="38"/>
      <c r="F167" s="38">
        <v>1.2</v>
      </c>
      <c r="G167" s="38">
        <f t="shared" si="7"/>
        <v>-2.88</v>
      </c>
      <c r="H167" s="32"/>
      <c r="I167" s="32"/>
    </row>
    <row r="168" spans="1:9" ht="15.95" customHeight="1">
      <c r="A168" s="32"/>
      <c r="B168" s="51" t="s">
        <v>81</v>
      </c>
      <c r="C168" s="31">
        <v>-4</v>
      </c>
      <c r="D168" s="38">
        <v>1</v>
      </c>
      <c r="E168" s="38"/>
      <c r="F168" s="38">
        <v>2.2000000000000002</v>
      </c>
      <c r="G168" s="38">
        <f t="shared" si="7"/>
        <v>-8.8000000000000007</v>
      </c>
      <c r="H168" s="32"/>
      <c r="I168" s="32"/>
    </row>
    <row r="169" spans="1:9" ht="15.95" customHeight="1">
      <c r="A169" s="32"/>
      <c r="B169" s="51" t="s">
        <v>83</v>
      </c>
      <c r="C169" s="31">
        <v>4</v>
      </c>
      <c r="D169" s="38">
        <v>3.2</v>
      </c>
      <c r="E169" s="38"/>
      <c r="F169" s="38">
        <v>2.8</v>
      </c>
      <c r="G169" s="38">
        <f t="shared" si="7"/>
        <v>35.839999999999996</v>
      </c>
      <c r="H169" s="32"/>
      <c r="I169" s="32"/>
    </row>
    <row r="170" spans="1:9" ht="15.95" customHeight="1">
      <c r="A170" s="32"/>
      <c r="B170" s="51"/>
      <c r="C170" s="31">
        <v>4</v>
      </c>
      <c r="D170" s="38">
        <v>3</v>
      </c>
      <c r="E170" s="38"/>
      <c r="F170" s="38">
        <v>2.8</v>
      </c>
      <c r="G170" s="38">
        <f t="shared" si="7"/>
        <v>33.599999999999994</v>
      </c>
      <c r="H170" s="82"/>
      <c r="I170" s="31"/>
    </row>
    <row r="171" spans="1:9" ht="15.95" customHeight="1">
      <c r="A171" s="32"/>
      <c r="B171" s="51" t="s">
        <v>59</v>
      </c>
      <c r="C171" s="31">
        <v>4</v>
      </c>
      <c r="D171" s="38">
        <v>1.7</v>
      </c>
      <c r="E171" s="38"/>
      <c r="F171" s="38">
        <v>2.8</v>
      </c>
      <c r="G171" s="38">
        <f t="shared" si="7"/>
        <v>19.04</v>
      </c>
      <c r="H171" s="82"/>
      <c r="I171" s="31"/>
    </row>
    <row r="172" spans="1:9" ht="15.95" customHeight="1">
      <c r="A172" s="32"/>
      <c r="B172" s="51"/>
      <c r="C172" s="31">
        <v>4</v>
      </c>
      <c r="D172" s="38">
        <v>0.6</v>
      </c>
      <c r="E172" s="38"/>
      <c r="F172" s="38">
        <v>2.8</v>
      </c>
      <c r="G172" s="38">
        <f t="shared" si="7"/>
        <v>6.72</v>
      </c>
      <c r="H172" s="82"/>
      <c r="I172" s="31"/>
    </row>
    <row r="173" spans="1:9" ht="15.95" customHeight="1">
      <c r="A173" s="32"/>
      <c r="B173" s="51" t="s">
        <v>80</v>
      </c>
      <c r="C173" s="31">
        <v>-2</v>
      </c>
      <c r="D173" s="38">
        <v>1.2</v>
      </c>
      <c r="E173" s="38"/>
      <c r="F173" s="38">
        <v>1.2</v>
      </c>
      <c r="G173" s="38">
        <f t="shared" si="7"/>
        <v>-2.88</v>
      </c>
      <c r="H173" s="32"/>
      <c r="I173" s="32"/>
    </row>
    <row r="174" spans="1:9" ht="15.95" customHeight="1">
      <c r="A174" s="46"/>
      <c r="B174" s="115" t="s">
        <v>53</v>
      </c>
      <c r="C174" s="31">
        <v>-2</v>
      </c>
      <c r="D174" s="38">
        <v>1</v>
      </c>
      <c r="E174" s="38"/>
      <c r="F174" s="38">
        <v>2.2000000000000002</v>
      </c>
      <c r="G174" s="38">
        <f t="shared" si="7"/>
        <v>-4.4000000000000004</v>
      </c>
      <c r="H174" s="32"/>
      <c r="I174" s="32"/>
    </row>
    <row r="175" spans="1:9" ht="15.95" customHeight="1">
      <c r="A175" s="32"/>
      <c r="B175" s="69"/>
      <c r="C175" s="31">
        <v>-4</v>
      </c>
      <c r="D175" s="38">
        <v>1.7</v>
      </c>
      <c r="E175" s="38"/>
      <c r="F175" s="38">
        <v>2.2000000000000002</v>
      </c>
      <c r="G175" s="38">
        <f t="shared" si="7"/>
        <v>-14.96</v>
      </c>
      <c r="H175" s="32"/>
      <c r="I175" s="32"/>
    </row>
    <row r="176" spans="1:9" ht="15.95" customHeight="1">
      <c r="A176" s="32"/>
      <c r="B176" s="51" t="s">
        <v>84</v>
      </c>
      <c r="C176" s="183">
        <v>4</v>
      </c>
      <c r="D176" s="38">
        <v>2</v>
      </c>
      <c r="E176" s="38"/>
      <c r="F176" s="38">
        <v>2.8</v>
      </c>
      <c r="G176" s="38">
        <f t="shared" si="7"/>
        <v>22.4</v>
      </c>
      <c r="H176" s="32"/>
      <c r="I176" s="32"/>
    </row>
    <row r="177" spans="1:9" ht="15.95" customHeight="1">
      <c r="A177" s="32"/>
      <c r="B177" s="31"/>
      <c r="C177" s="31">
        <v>4</v>
      </c>
      <c r="D177" s="38">
        <v>3.1</v>
      </c>
      <c r="E177" s="38"/>
      <c r="F177" s="38">
        <v>2.8</v>
      </c>
      <c r="G177" s="38">
        <f t="shared" si="7"/>
        <v>34.72</v>
      </c>
      <c r="H177" s="32"/>
      <c r="I177" s="32"/>
    </row>
    <row r="178" spans="1:9" ht="15.95" customHeight="1">
      <c r="A178" s="32"/>
      <c r="B178" s="51"/>
      <c r="C178" s="31">
        <v>-2</v>
      </c>
      <c r="D178" s="38">
        <v>1.2</v>
      </c>
      <c r="E178" s="38"/>
      <c r="F178" s="38">
        <v>1.2</v>
      </c>
      <c r="G178" s="38">
        <f t="shared" si="7"/>
        <v>-2.88</v>
      </c>
      <c r="H178" s="32"/>
      <c r="I178" s="32"/>
    </row>
    <row r="179" spans="1:9" ht="15.95" customHeight="1">
      <c r="A179" s="32"/>
      <c r="B179" s="51"/>
      <c r="C179" s="31">
        <v>-2</v>
      </c>
      <c r="D179" s="38">
        <v>1</v>
      </c>
      <c r="E179" s="38"/>
      <c r="F179" s="38">
        <v>2.2000000000000002</v>
      </c>
      <c r="G179" s="38">
        <f t="shared" si="7"/>
        <v>-4.4000000000000004</v>
      </c>
      <c r="H179" s="32"/>
      <c r="I179" s="32"/>
    </row>
    <row r="180" spans="1:9" ht="15.95" customHeight="1">
      <c r="A180" s="32"/>
      <c r="B180" s="51" t="s">
        <v>85</v>
      </c>
      <c r="C180" s="31">
        <v>4</v>
      </c>
      <c r="D180" s="38">
        <v>2.2000000000000002</v>
      </c>
      <c r="E180" s="38"/>
      <c r="F180" s="38">
        <v>2.8</v>
      </c>
      <c r="G180" s="38">
        <f t="shared" si="7"/>
        <v>24.64</v>
      </c>
      <c r="H180" s="32"/>
      <c r="I180" s="32"/>
    </row>
    <row r="181" spans="1:9" ht="15.95" customHeight="1">
      <c r="A181" s="32"/>
      <c r="B181" s="31"/>
      <c r="C181" s="31">
        <v>4</v>
      </c>
      <c r="D181" s="38">
        <v>2</v>
      </c>
      <c r="E181" s="38"/>
      <c r="F181" s="38">
        <v>2.8</v>
      </c>
      <c r="G181" s="38">
        <f t="shared" si="7"/>
        <v>22.4</v>
      </c>
      <c r="H181" s="32"/>
      <c r="I181" s="32"/>
    </row>
    <row r="182" spans="1:9" ht="15.95" customHeight="1">
      <c r="A182" s="32"/>
      <c r="B182" s="51"/>
      <c r="C182" s="31">
        <v>-2</v>
      </c>
      <c r="D182" s="38">
        <v>0.84</v>
      </c>
      <c r="E182" s="38"/>
      <c r="F182" s="38">
        <v>2.2000000000000002</v>
      </c>
      <c r="G182" s="38">
        <f t="shared" si="7"/>
        <v>-3.6960000000000002</v>
      </c>
      <c r="H182" s="32"/>
      <c r="I182" s="32"/>
    </row>
    <row r="183" spans="1:9" ht="15.95" customHeight="1">
      <c r="A183" s="32"/>
      <c r="B183" s="51" t="s">
        <v>86</v>
      </c>
      <c r="C183" s="31">
        <v>4</v>
      </c>
      <c r="D183" s="38">
        <v>2</v>
      </c>
      <c r="E183" s="38"/>
      <c r="F183" s="38">
        <v>2.8</v>
      </c>
      <c r="G183" s="38">
        <f t="shared" si="7"/>
        <v>22.4</v>
      </c>
      <c r="H183" s="32"/>
      <c r="I183" s="32"/>
    </row>
    <row r="184" spans="1:9" ht="15.95" customHeight="1">
      <c r="A184" s="32"/>
      <c r="B184" s="31"/>
      <c r="C184" s="31">
        <v>4</v>
      </c>
      <c r="D184" s="38">
        <v>0.9</v>
      </c>
      <c r="E184" s="38"/>
      <c r="F184" s="38">
        <v>2.8</v>
      </c>
      <c r="G184" s="38">
        <f t="shared" si="7"/>
        <v>10.08</v>
      </c>
      <c r="H184" s="32"/>
      <c r="I184" s="32"/>
    </row>
    <row r="185" spans="1:9" ht="15.95" customHeight="1">
      <c r="A185" s="32"/>
      <c r="B185" s="51"/>
      <c r="C185" s="31">
        <v>-2</v>
      </c>
      <c r="D185" s="38">
        <v>0.84</v>
      </c>
      <c r="E185" s="38"/>
      <c r="F185" s="38">
        <v>2.2000000000000002</v>
      </c>
      <c r="G185" s="38">
        <f t="shared" si="7"/>
        <v>-3.6960000000000002</v>
      </c>
      <c r="H185" s="32"/>
      <c r="I185" s="32"/>
    </row>
    <row r="186" spans="1:9" ht="15.95" customHeight="1">
      <c r="A186" s="32"/>
      <c r="B186" s="51" t="s">
        <v>87</v>
      </c>
      <c r="C186" s="31">
        <v>4</v>
      </c>
      <c r="D186" s="38">
        <f>3+0.1+0.9+0.1+0.9+0.1+2.2</f>
        <v>7.3</v>
      </c>
      <c r="E186" s="38"/>
      <c r="F186" s="38">
        <v>2.8</v>
      </c>
      <c r="G186" s="38">
        <f t="shared" si="7"/>
        <v>81.759999999999991</v>
      </c>
      <c r="H186" s="32"/>
      <c r="I186" s="32"/>
    </row>
    <row r="187" spans="1:9" ht="15.95" customHeight="1">
      <c r="A187" s="32"/>
      <c r="B187" s="31"/>
      <c r="C187" s="31">
        <v>4</v>
      </c>
      <c r="D187" s="38">
        <v>3.1</v>
      </c>
      <c r="E187" s="38"/>
      <c r="F187" s="38">
        <v>2.8</v>
      </c>
      <c r="G187" s="38">
        <f t="shared" si="7"/>
        <v>34.72</v>
      </c>
      <c r="H187" s="32"/>
      <c r="I187" s="32"/>
    </row>
    <row r="188" spans="1:9" ht="15.95" customHeight="1">
      <c r="A188" s="32"/>
      <c r="B188" s="51"/>
      <c r="C188" s="31">
        <v>-14</v>
      </c>
      <c r="D188" s="38">
        <v>0.84</v>
      </c>
      <c r="E188" s="38"/>
      <c r="F188" s="38">
        <v>2.2000000000000002</v>
      </c>
      <c r="G188" s="38">
        <f t="shared" si="7"/>
        <v>-25.872</v>
      </c>
      <c r="H188" s="32"/>
      <c r="I188" s="32"/>
    </row>
    <row r="189" spans="1:9" ht="15.95" customHeight="1">
      <c r="A189" s="32"/>
      <c r="B189" s="51"/>
      <c r="C189" s="31">
        <v>4</v>
      </c>
      <c r="D189" s="38">
        <v>1</v>
      </c>
      <c r="E189" s="38"/>
      <c r="F189" s="38">
        <v>2.8</v>
      </c>
      <c r="G189" s="38">
        <f t="shared" si="7"/>
        <v>11.2</v>
      </c>
      <c r="H189" s="32"/>
      <c r="I189" s="32"/>
    </row>
    <row r="190" spans="1:9" ht="15.95" customHeight="1">
      <c r="A190" s="32"/>
      <c r="B190" s="181" t="s">
        <v>69</v>
      </c>
      <c r="C190" s="31"/>
      <c r="D190" s="38"/>
      <c r="E190" s="38"/>
      <c r="F190" s="38"/>
      <c r="G190" s="21"/>
      <c r="H190" s="32"/>
      <c r="I190" s="32"/>
    </row>
    <row r="191" spans="1:9" ht="15.95" customHeight="1">
      <c r="A191" s="32"/>
      <c r="B191" s="51" t="s">
        <v>88</v>
      </c>
      <c r="C191" s="31">
        <v>2</v>
      </c>
      <c r="D191" s="38">
        <v>4.9000000000000004</v>
      </c>
      <c r="E191" s="38">
        <v>3</v>
      </c>
      <c r="F191" s="38"/>
      <c r="G191" s="21">
        <f>C191*D191*E191</f>
        <v>29.400000000000002</v>
      </c>
      <c r="H191" s="32"/>
      <c r="I191" s="32"/>
    </row>
    <row r="192" spans="1:9" ht="15.95" customHeight="1">
      <c r="A192" s="32"/>
      <c r="B192" s="51" t="s">
        <v>82</v>
      </c>
      <c r="C192" s="31">
        <v>2</v>
      </c>
      <c r="D192" s="38">
        <v>3.8</v>
      </c>
      <c r="E192" s="38">
        <v>3</v>
      </c>
      <c r="F192" s="38"/>
      <c r="G192" s="21">
        <f t="shared" ref="G192:G198" si="8">C192*D192*E192</f>
        <v>22.799999999999997</v>
      </c>
      <c r="H192" s="32"/>
      <c r="I192" s="32"/>
    </row>
    <row r="193" spans="1:9" ht="15.95" customHeight="1">
      <c r="A193" s="32"/>
      <c r="B193" s="51" t="s">
        <v>89</v>
      </c>
      <c r="C193" s="31">
        <v>2</v>
      </c>
      <c r="D193" s="38">
        <v>3.1</v>
      </c>
      <c r="E193" s="38">
        <v>2</v>
      </c>
      <c r="F193" s="38"/>
      <c r="G193" s="21">
        <f t="shared" si="8"/>
        <v>12.4</v>
      </c>
      <c r="H193" s="32"/>
      <c r="I193" s="32"/>
    </row>
    <row r="194" spans="1:9" ht="15.95" customHeight="1">
      <c r="A194" s="32"/>
      <c r="B194" s="51" t="s">
        <v>85</v>
      </c>
      <c r="C194" s="31">
        <v>2</v>
      </c>
      <c r="D194" s="38">
        <v>2.2000000000000002</v>
      </c>
      <c r="E194" s="38">
        <v>2</v>
      </c>
      <c r="F194" s="38"/>
      <c r="G194" s="21">
        <f t="shared" si="8"/>
        <v>8.8000000000000007</v>
      </c>
      <c r="H194" s="32"/>
      <c r="I194" s="32"/>
    </row>
    <row r="195" spans="1:9" ht="15.95" customHeight="1">
      <c r="A195" s="32"/>
      <c r="B195" s="51" t="s">
        <v>86</v>
      </c>
      <c r="C195" s="31">
        <v>2</v>
      </c>
      <c r="D195" s="38">
        <v>2</v>
      </c>
      <c r="E195" s="38">
        <v>0.9</v>
      </c>
      <c r="F195" s="38"/>
      <c r="G195" s="21">
        <f t="shared" si="8"/>
        <v>3.6</v>
      </c>
      <c r="H195" s="32"/>
      <c r="I195" s="32"/>
    </row>
    <row r="196" spans="1:9" ht="15.95" customHeight="1">
      <c r="A196" s="32"/>
      <c r="B196" s="51" t="s">
        <v>87</v>
      </c>
      <c r="C196" s="31">
        <v>2</v>
      </c>
      <c r="D196" s="38">
        <v>3</v>
      </c>
      <c r="E196" s="38">
        <v>3.1</v>
      </c>
      <c r="F196" s="38"/>
      <c r="G196" s="21">
        <f t="shared" si="8"/>
        <v>18.600000000000001</v>
      </c>
      <c r="H196" s="32"/>
      <c r="I196" s="32"/>
    </row>
    <row r="197" spans="1:9" ht="15.95" customHeight="1">
      <c r="A197" s="32"/>
      <c r="B197" s="31"/>
      <c r="C197" s="31">
        <v>2</v>
      </c>
      <c r="D197" s="38">
        <v>4.4000000000000004</v>
      </c>
      <c r="E197" s="38">
        <v>1</v>
      </c>
      <c r="F197" s="38"/>
      <c r="G197" s="21">
        <f t="shared" si="8"/>
        <v>8.8000000000000007</v>
      </c>
      <c r="I197" s="71"/>
    </row>
    <row r="198" spans="1:9" ht="15.95" customHeight="1">
      <c r="A198" s="32"/>
      <c r="B198" s="31"/>
      <c r="C198" s="31">
        <v>2</v>
      </c>
      <c r="D198" s="38">
        <v>1</v>
      </c>
      <c r="E198" s="38">
        <v>0.9</v>
      </c>
      <c r="F198" s="38"/>
      <c r="G198" s="21">
        <f t="shared" si="8"/>
        <v>1.8</v>
      </c>
      <c r="H198" s="32"/>
      <c r="I198" s="32"/>
    </row>
    <row r="199" spans="1:9" ht="15.95" customHeight="1">
      <c r="A199" s="32"/>
      <c r="B199" s="51" t="s">
        <v>90</v>
      </c>
      <c r="C199" s="31">
        <v>2</v>
      </c>
      <c r="D199" s="38">
        <f>1.2+2.4+1.4</f>
        <v>5</v>
      </c>
      <c r="E199" s="38"/>
      <c r="F199" s="38">
        <v>2.8</v>
      </c>
      <c r="G199" s="38">
        <f>C199*D199*F199</f>
        <v>28</v>
      </c>
      <c r="H199" s="32"/>
      <c r="I199" s="32"/>
    </row>
    <row r="200" spans="1:9" ht="15.95" customHeight="1">
      <c r="A200" s="32"/>
      <c r="B200" s="50"/>
      <c r="C200" s="31">
        <v>2</v>
      </c>
      <c r="D200" s="38">
        <v>2.5</v>
      </c>
      <c r="E200" s="38"/>
      <c r="F200" s="38">
        <v>2.8</v>
      </c>
      <c r="G200" s="38">
        <f>C200*D200*F200</f>
        <v>14</v>
      </c>
      <c r="H200" s="32"/>
      <c r="I200" s="32"/>
    </row>
    <row r="201" spans="1:9" ht="15.95" customHeight="1">
      <c r="A201" s="184"/>
      <c r="B201" s="185"/>
      <c r="C201" s="185"/>
      <c r="D201" s="186"/>
      <c r="E201" s="186"/>
      <c r="F201" s="186"/>
      <c r="G201" s="187"/>
      <c r="H201" s="184"/>
      <c r="I201" s="184"/>
    </row>
    <row r="202" spans="1:9" ht="15.95" customHeight="1"/>
    <row r="203" spans="1:9" ht="15.95" customHeight="1">
      <c r="A203" s="3"/>
      <c r="B203" s="241" t="s">
        <v>0</v>
      </c>
      <c r="C203" s="4"/>
      <c r="D203" s="4"/>
      <c r="E203" s="5"/>
      <c r="F203" s="6" t="s">
        <v>1</v>
      </c>
      <c r="G203" s="53"/>
      <c r="H203" s="53"/>
      <c r="I203" s="7"/>
    </row>
    <row r="204" spans="1:9" ht="15.95" customHeight="1">
      <c r="A204" s="8"/>
      <c r="B204" s="241"/>
      <c r="C204" s="4"/>
      <c r="D204" s="4"/>
      <c r="E204" s="5"/>
      <c r="F204" s="6" t="s">
        <v>2</v>
      </c>
      <c r="G204" s="53"/>
      <c r="H204" s="53"/>
      <c r="I204" s="53"/>
    </row>
    <row r="205" spans="1:9" ht="9.9499999999999993" customHeight="1">
      <c r="A205" s="167"/>
      <c r="B205" s="167"/>
      <c r="E205" s="8"/>
      <c r="F205" s="167"/>
      <c r="G205" s="9"/>
      <c r="H205" s="9"/>
      <c r="I205" s="9"/>
    </row>
    <row r="206" spans="1:9" ht="15.95" customHeight="1">
      <c r="B206" s="168" t="s">
        <v>3</v>
      </c>
      <c r="C206" s="169"/>
      <c r="D206" s="169"/>
      <c r="E206" s="169"/>
      <c r="F206" s="169"/>
      <c r="G206" s="9"/>
      <c r="H206" s="10"/>
      <c r="I206" s="54" t="s">
        <v>4</v>
      </c>
    </row>
    <row r="207" spans="1:9" ht="9.9499999999999993" customHeight="1">
      <c r="C207" s="11"/>
      <c r="D207" s="11"/>
      <c r="E207" s="11"/>
      <c r="F207" s="11"/>
      <c r="G207" s="9"/>
      <c r="H207" s="10"/>
      <c r="I207" s="9"/>
    </row>
    <row r="208" spans="1:9" ht="11.1" customHeight="1">
      <c r="A208" s="226" t="s">
        <v>5</v>
      </c>
      <c r="B208" s="226" t="s">
        <v>6</v>
      </c>
      <c r="C208" s="232" t="s">
        <v>7</v>
      </c>
      <c r="D208" s="235" t="s">
        <v>8</v>
      </c>
      <c r="E208" s="236"/>
      <c r="F208" s="237"/>
      <c r="G208" s="226" t="s">
        <v>9</v>
      </c>
      <c r="H208" s="226" t="s">
        <v>10</v>
      </c>
      <c r="I208" s="229" t="s">
        <v>11</v>
      </c>
    </row>
    <row r="209" spans="1:9" ht="11.1" customHeight="1">
      <c r="A209" s="227"/>
      <c r="B209" s="227"/>
      <c r="C209" s="233"/>
      <c r="D209" s="238"/>
      <c r="E209" s="239"/>
      <c r="F209" s="240"/>
      <c r="G209" s="227"/>
      <c r="H209" s="227"/>
      <c r="I209" s="230"/>
    </row>
    <row r="210" spans="1:9" ht="14.1" customHeight="1">
      <c r="A210" s="227"/>
      <c r="B210" s="227"/>
      <c r="C210" s="234"/>
      <c r="D210" s="12" t="s">
        <v>12</v>
      </c>
      <c r="E210" s="13" t="s">
        <v>13</v>
      </c>
      <c r="F210" s="14" t="s">
        <v>14</v>
      </c>
      <c r="G210" s="228"/>
      <c r="H210" s="228"/>
      <c r="I210" s="231"/>
    </row>
    <row r="211" spans="1:9" ht="15.95" customHeight="1">
      <c r="A211" s="176"/>
      <c r="B211" s="188" t="s">
        <v>91</v>
      </c>
      <c r="C211" s="17"/>
      <c r="D211" s="17"/>
      <c r="E211" s="17"/>
      <c r="F211" s="17"/>
      <c r="G211" s="17"/>
      <c r="H211" s="17"/>
      <c r="I211" s="32"/>
    </row>
    <row r="212" spans="1:9" ht="15.95" customHeight="1">
      <c r="A212" s="59"/>
      <c r="B212" s="51" t="s">
        <v>90</v>
      </c>
      <c r="C212" s="31"/>
      <c r="D212" s="38"/>
      <c r="E212" s="32"/>
      <c r="F212" s="38"/>
      <c r="G212" s="38"/>
      <c r="H212" s="32"/>
      <c r="I212" s="32"/>
    </row>
    <row r="213" spans="1:9" ht="15.95" customHeight="1">
      <c r="A213" s="59"/>
      <c r="B213" s="51" t="s">
        <v>80</v>
      </c>
      <c r="C213" s="31">
        <v>-1</v>
      </c>
      <c r="D213" s="38">
        <v>1.2</v>
      </c>
      <c r="E213" s="32"/>
      <c r="F213" s="38">
        <v>1.2</v>
      </c>
      <c r="G213" s="38">
        <f>C213*D213*F213</f>
        <v>-1.44</v>
      </c>
      <c r="H213" s="32"/>
      <c r="I213" s="32"/>
    </row>
    <row r="214" spans="1:9" ht="15.95" customHeight="1">
      <c r="A214" s="59"/>
      <c r="B214" s="115" t="s">
        <v>53</v>
      </c>
      <c r="C214" s="31">
        <v>-2</v>
      </c>
      <c r="D214" s="38">
        <v>1.04</v>
      </c>
      <c r="E214" s="32"/>
      <c r="F214" s="38">
        <v>2.2000000000000002</v>
      </c>
      <c r="G214" s="38">
        <f t="shared" ref="G214:G220" si="9">C214*D214*F214</f>
        <v>-4.5760000000000005</v>
      </c>
      <c r="H214" s="32"/>
      <c r="I214" s="32"/>
    </row>
    <row r="215" spans="1:9" ht="15.95" customHeight="1">
      <c r="A215" s="32"/>
      <c r="B215" s="51" t="s">
        <v>69</v>
      </c>
      <c r="C215" s="31">
        <v>1</v>
      </c>
      <c r="D215" s="38">
        <f>1.2+2.4+1.4</f>
        <v>5</v>
      </c>
      <c r="E215" s="32"/>
      <c r="F215" s="38">
        <v>2.5</v>
      </c>
      <c r="G215" s="38">
        <f t="shared" si="9"/>
        <v>12.5</v>
      </c>
      <c r="H215" s="32"/>
      <c r="I215" s="32"/>
    </row>
    <row r="216" spans="1:9" ht="15.95" customHeight="1">
      <c r="A216" s="32"/>
      <c r="B216" s="51" t="s">
        <v>92</v>
      </c>
      <c r="C216" s="31">
        <v>2</v>
      </c>
      <c r="D216" s="38">
        <f>1.2+2.4+1.4</f>
        <v>5</v>
      </c>
      <c r="E216" s="38"/>
      <c r="F216" s="38">
        <v>2.8</v>
      </c>
      <c r="G216" s="38">
        <f t="shared" si="9"/>
        <v>28</v>
      </c>
      <c r="H216" s="32"/>
      <c r="I216" s="32"/>
    </row>
    <row r="217" spans="1:9" ht="15.95" customHeight="1">
      <c r="A217" s="32"/>
      <c r="B217" s="51"/>
      <c r="C217" s="31">
        <v>2</v>
      </c>
      <c r="D217" s="38">
        <v>2.5</v>
      </c>
      <c r="E217" s="38"/>
      <c r="F217" s="38">
        <v>2.8</v>
      </c>
      <c r="G217" s="38">
        <f t="shared" si="9"/>
        <v>14</v>
      </c>
      <c r="H217" s="32"/>
      <c r="I217" s="32"/>
    </row>
    <row r="218" spans="1:9" ht="15.95" customHeight="1">
      <c r="A218" s="32"/>
      <c r="B218" s="51" t="s">
        <v>80</v>
      </c>
      <c r="C218" s="31">
        <v>-1</v>
      </c>
      <c r="D218" s="38">
        <v>1.2</v>
      </c>
      <c r="E218" s="32"/>
      <c r="F218" s="38">
        <v>1.2</v>
      </c>
      <c r="G218" s="38">
        <f t="shared" si="9"/>
        <v>-1.44</v>
      </c>
      <c r="H218" s="32"/>
      <c r="I218" s="32"/>
    </row>
    <row r="219" spans="1:9" ht="15.95" customHeight="1">
      <c r="A219" s="32"/>
      <c r="B219" s="115" t="s">
        <v>53</v>
      </c>
      <c r="C219" s="31">
        <v>-1</v>
      </c>
      <c r="D219" s="38">
        <v>1.04</v>
      </c>
      <c r="E219" s="32"/>
      <c r="F219" s="38">
        <v>2.2000000000000002</v>
      </c>
      <c r="G219" s="38">
        <f t="shared" si="9"/>
        <v>-2.2880000000000003</v>
      </c>
      <c r="H219" s="32"/>
      <c r="I219" s="32"/>
    </row>
    <row r="220" spans="1:9" ht="15.95" customHeight="1">
      <c r="A220" s="32"/>
      <c r="B220" s="51" t="s">
        <v>69</v>
      </c>
      <c r="C220" s="31">
        <v>1</v>
      </c>
      <c r="D220" s="38">
        <f>1.2+2.4+1.4</f>
        <v>5</v>
      </c>
      <c r="E220" s="32"/>
      <c r="F220" s="38">
        <v>2.5</v>
      </c>
      <c r="G220" s="38">
        <f t="shared" si="9"/>
        <v>12.5</v>
      </c>
      <c r="H220" s="40">
        <f>SUM(G148:G220)</f>
        <v>902.28799999999967</v>
      </c>
      <c r="I220" s="31" t="s">
        <v>26</v>
      </c>
    </row>
    <row r="221" spans="1:9" ht="15.95" customHeight="1">
      <c r="A221" s="32"/>
      <c r="B221" s="181"/>
      <c r="C221" s="31"/>
      <c r="D221" s="38"/>
      <c r="E221" s="38"/>
      <c r="F221" s="38"/>
      <c r="G221" s="38"/>
      <c r="H221" s="32"/>
      <c r="I221" s="32"/>
    </row>
    <row r="222" spans="1:9" ht="15.95" customHeight="1">
      <c r="A222" s="20" t="s">
        <v>93</v>
      </c>
      <c r="B222" s="100" t="s">
        <v>94</v>
      </c>
      <c r="C222" s="31"/>
      <c r="D222" s="38"/>
      <c r="E222" s="38"/>
      <c r="F222" s="38"/>
      <c r="G222" s="38"/>
      <c r="H222" s="32"/>
      <c r="I222" s="32"/>
    </row>
    <row r="223" spans="1:9" ht="15.95" customHeight="1">
      <c r="A223" s="32"/>
      <c r="B223" s="91" t="s">
        <v>72</v>
      </c>
      <c r="C223" s="31">
        <v>1</v>
      </c>
      <c r="D223" s="38">
        <v>22.1</v>
      </c>
      <c r="E223" s="38">
        <v>0.6</v>
      </c>
      <c r="F223" s="38"/>
      <c r="G223" s="38">
        <f>C223*D223*E223</f>
        <v>13.26</v>
      </c>
      <c r="H223" s="32"/>
      <c r="I223" s="32"/>
    </row>
    <row r="224" spans="1:9" ht="15.95" customHeight="1">
      <c r="A224" s="32"/>
      <c r="B224" s="91" t="s">
        <v>95</v>
      </c>
      <c r="C224" s="31">
        <v>2</v>
      </c>
      <c r="D224" s="38">
        <v>7.4</v>
      </c>
      <c r="E224" s="38">
        <v>1</v>
      </c>
      <c r="F224" s="38"/>
      <c r="G224" s="38">
        <f>C224*D224*E224</f>
        <v>14.8</v>
      </c>
      <c r="H224" s="40">
        <f>G223+G224</f>
        <v>28.060000000000002</v>
      </c>
      <c r="I224" s="31" t="s">
        <v>26</v>
      </c>
    </row>
    <row r="225" spans="1:9" ht="15.95" customHeight="1">
      <c r="A225" s="32"/>
      <c r="B225" s="51"/>
      <c r="C225" s="31"/>
      <c r="D225" s="38"/>
      <c r="E225" s="38"/>
      <c r="F225" s="38"/>
      <c r="G225" s="38"/>
      <c r="H225" s="32"/>
      <c r="I225" s="32"/>
    </row>
    <row r="226" spans="1:9" ht="15.95" customHeight="1">
      <c r="A226" s="101" t="s">
        <v>96</v>
      </c>
      <c r="B226" s="102" t="s">
        <v>97</v>
      </c>
      <c r="C226" s="31"/>
      <c r="D226" s="38"/>
      <c r="E226" s="38"/>
      <c r="F226" s="38"/>
      <c r="G226" s="38"/>
      <c r="H226" s="32"/>
      <c r="I226" s="32"/>
    </row>
    <row r="227" spans="1:9" ht="15.95" customHeight="1">
      <c r="A227" s="103" t="s">
        <v>98</v>
      </c>
      <c r="B227" s="104" t="s">
        <v>99</v>
      </c>
      <c r="D227" s="71"/>
      <c r="F227" s="38"/>
      <c r="G227" s="38"/>
      <c r="H227" s="32"/>
      <c r="I227" s="32"/>
    </row>
    <row r="228" spans="1:9" ht="15.95" customHeight="1">
      <c r="A228" s="32"/>
      <c r="B228" s="51" t="s">
        <v>37</v>
      </c>
      <c r="C228" s="31">
        <v>2</v>
      </c>
      <c r="D228" s="38">
        <v>9.6</v>
      </c>
      <c r="E228" s="38">
        <v>7.4</v>
      </c>
      <c r="F228" s="38"/>
      <c r="G228" s="38">
        <f>C228*D228*E228</f>
        <v>142.08000000000001</v>
      </c>
      <c r="H228" s="32"/>
      <c r="I228" s="32"/>
    </row>
    <row r="229" spans="1:9" ht="15.95" customHeight="1">
      <c r="A229" s="32"/>
      <c r="B229" s="51"/>
      <c r="C229" s="31">
        <v>2</v>
      </c>
      <c r="D229" s="38">
        <v>3.4</v>
      </c>
      <c r="E229" s="38">
        <v>1</v>
      </c>
      <c r="F229" s="38"/>
      <c r="G229" s="38">
        <f>C229*D229*E229</f>
        <v>6.8</v>
      </c>
      <c r="H229" s="32"/>
      <c r="I229" s="32"/>
    </row>
    <row r="230" spans="1:9" ht="15.95" customHeight="1">
      <c r="A230" s="32"/>
      <c r="B230" s="51" t="s">
        <v>61</v>
      </c>
      <c r="C230" s="31">
        <v>2</v>
      </c>
      <c r="D230" s="38">
        <v>3.1</v>
      </c>
      <c r="E230" s="38">
        <v>1</v>
      </c>
      <c r="F230" s="38"/>
      <c r="G230" s="38">
        <f>C230*D230*E230</f>
        <v>6.2</v>
      </c>
      <c r="H230" s="32"/>
      <c r="I230" s="32"/>
    </row>
    <row r="231" spans="1:9" ht="15.95" customHeight="1">
      <c r="A231" s="32"/>
      <c r="B231" s="51" t="s">
        <v>54</v>
      </c>
      <c r="C231" s="31">
        <v>1</v>
      </c>
      <c r="D231" s="38">
        <v>2.5</v>
      </c>
      <c r="E231" s="38">
        <v>1.9</v>
      </c>
      <c r="F231" s="38"/>
      <c r="G231" s="38">
        <f>C231*D231*E231</f>
        <v>4.75</v>
      </c>
      <c r="H231" s="32"/>
      <c r="I231" s="32"/>
    </row>
    <row r="232" spans="1:9" ht="15.95" customHeight="1">
      <c r="A232" s="32"/>
      <c r="B232" s="51" t="s">
        <v>92</v>
      </c>
      <c r="C232" s="31">
        <v>1</v>
      </c>
      <c r="D232" s="38">
        <f>1.2+2.4+1.4</f>
        <v>5</v>
      </c>
      <c r="E232" s="38">
        <v>2.5</v>
      </c>
      <c r="F232" s="38"/>
      <c r="G232" s="38">
        <f>C232*D232*E232</f>
        <v>12.5</v>
      </c>
      <c r="H232" s="40">
        <f>SUM(G228:G232)</f>
        <v>172.33</v>
      </c>
      <c r="I232" s="31" t="s">
        <v>26</v>
      </c>
    </row>
    <row r="233" spans="1:9" ht="15.95" customHeight="1">
      <c r="A233" s="17"/>
      <c r="B233" s="66"/>
      <c r="C233" s="31"/>
      <c r="D233" s="38"/>
      <c r="E233" s="38"/>
      <c r="F233" s="38"/>
      <c r="G233" s="38"/>
      <c r="H233" s="32"/>
      <c r="I233" s="32"/>
    </row>
    <row r="234" spans="1:9" ht="15.95" customHeight="1">
      <c r="A234" s="59" t="s">
        <v>100</v>
      </c>
      <c r="B234" s="34" t="s">
        <v>101</v>
      </c>
      <c r="C234" s="31"/>
      <c r="D234" s="32"/>
      <c r="E234" s="32" t="s">
        <v>102</v>
      </c>
      <c r="F234" s="32"/>
      <c r="G234" s="32"/>
      <c r="H234" s="76">
        <f>H232</f>
        <v>172.33</v>
      </c>
      <c r="I234" s="39" t="s">
        <v>26</v>
      </c>
    </row>
    <row r="235" spans="1:9" ht="15.95" customHeight="1">
      <c r="A235" s="32"/>
      <c r="B235" s="51"/>
      <c r="C235" s="31"/>
      <c r="D235" s="38"/>
      <c r="E235" s="38"/>
      <c r="F235" s="38"/>
      <c r="G235" s="38"/>
      <c r="H235" s="32"/>
      <c r="I235" s="32"/>
    </row>
    <row r="236" spans="1:9" ht="24" customHeight="1">
      <c r="A236" s="59" t="s">
        <v>103</v>
      </c>
      <c r="B236" s="34" t="s">
        <v>104</v>
      </c>
      <c r="C236" s="31"/>
      <c r="D236" s="38"/>
      <c r="E236" s="38"/>
      <c r="F236" s="38"/>
      <c r="G236" s="38"/>
      <c r="H236" s="82"/>
      <c r="I236" s="31"/>
    </row>
    <row r="237" spans="1:9" ht="15.95" customHeight="1">
      <c r="A237" s="32"/>
      <c r="B237" s="51" t="s">
        <v>37</v>
      </c>
      <c r="C237" s="31">
        <v>4</v>
      </c>
      <c r="D237" s="38">
        <v>9.6</v>
      </c>
      <c r="E237" s="38"/>
      <c r="F237" s="38"/>
      <c r="G237" s="38">
        <f>C237*D237</f>
        <v>38.4</v>
      </c>
      <c r="H237" s="82"/>
      <c r="I237" s="31"/>
    </row>
    <row r="238" spans="1:9" ht="15.95" customHeight="1">
      <c r="A238" s="32"/>
      <c r="B238" s="51"/>
      <c r="C238" s="31">
        <v>4</v>
      </c>
      <c r="D238" s="38">
        <v>8.4</v>
      </c>
      <c r="E238" s="38"/>
      <c r="F238" s="38"/>
      <c r="G238" s="38">
        <f t="shared" ref="G238:G244" si="10">C238*D238</f>
        <v>33.6</v>
      </c>
      <c r="H238" s="82"/>
      <c r="I238" s="31"/>
    </row>
    <row r="239" spans="1:9" ht="15.95" customHeight="1">
      <c r="A239" s="32"/>
      <c r="B239" s="51" t="s">
        <v>61</v>
      </c>
      <c r="C239" s="31">
        <v>4</v>
      </c>
      <c r="D239" s="38">
        <v>3.1</v>
      </c>
      <c r="E239" s="38"/>
      <c r="F239" s="38"/>
      <c r="G239" s="38">
        <f t="shared" si="10"/>
        <v>12.4</v>
      </c>
      <c r="H239" s="32"/>
      <c r="I239" s="32"/>
    </row>
    <row r="240" spans="1:9" ht="15.95" customHeight="1">
      <c r="A240" s="46"/>
      <c r="B240" s="115"/>
      <c r="C240" s="31">
        <v>4</v>
      </c>
      <c r="D240" s="38">
        <v>1</v>
      </c>
      <c r="E240" s="38"/>
      <c r="F240" s="38"/>
      <c r="G240" s="38">
        <f t="shared" si="10"/>
        <v>4</v>
      </c>
      <c r="H240" s="32"/>
      <c r="I240" s="32"/>
    </row>
    <row r="241" spans="1:9" ht="15.95" customHeight="1">
      <c r="A241" s="32"/>
      <c r="B241" s="189" t="s">
        <v>54</v>
      </c>
      <c r="C241" s="31">
        <v>2</v>
      </c>
      <c r="D241" s="38">
        <v>2.5</v>
      </c>
      <c r="E241" s="38"/>
      <c r="F241" s="38"/>
      <c r="G241" s="38">
        <f t="shared" si="10"/>
        <v>5</v>
      </c>
      <c r="H241" s="32"/>
      <c r="I241" s="32"/>
    </row>
    <row r="242" spans="1:9" ht="15.95" customHeight="1">
      <c r="A242" s="32"/>
      <c r="B242" s="51"/>
      <c r="C242" s="183">
        <v>2</v>
      </c>
      <c r="D242" s="38">
        <v>1.9</v>
      </c>
      <c r="E242" s="38"/>
      <c r="F242" s="38"/>
      <c r="G242" s="38">
        <f t="shared" si="10"/>
        <v>3.8</v>
      </c>
      <c r="H242" s="32"/>
      <c r="I242" s="32"/>
    </row>
    <row r="243" spans="1:9" ht="15.95" customHeight="1">
      <c r="A243" s="32"/>
      <c r="B243" s="51" t="s">
        <v>92</v>
      </c>
      <c r="C243" s="31">
        <v>2</v>
      </c>
      <c r="D243" s="38">
        <f>1.2+2.4+1.4</f>
        <v>5</v>
      </c>
      <c r="E243" s="38"/>
      <c r="F243" s="38"/>
      <c r="G243" s="38">
        <f t="shared" si="10"/>
        <v>10</v>
      </c>
      <c r="H243" s="32"/>
      <c r="I243" s="32"/>
    </row>
    <row r="244" spans="1:9" ht="15.95" customHeight="1">
      <c r="A244" s="32"/>
      <c r="B244" s="51"/>
      <c r="C244" s="31">
        <v>2</v>
      </c>
      <c r="D244" s="38">
        <v>2.5</v>
      </c>
      <c r="E244" s="38"/>
      <c r="F244" s="38"/>
      <c r="G244" s="38">
        <f t="shared" si="10"/>
        <v>5</v>
      </c>
      <c r="H244" s="76">
        <f>SUM(G237:G244)</f>
        <v>112.2</v>
      </c>
      <c r="I244" s="39" t="s">
        <v>29</v>
      </c>
    </row>
    <row r="245" spans="1:9" ht="15.95" customHeight="1">
      <c r="A245" s="32"/>
      <c r="B245" s="51"/>
      <c r="C245" s="31"/>
      <c r="D245" s="38"/>
      <c r="E245" s="38"/>
      <c r="F245" s="38"/>
      <c r="G245" s="38"/>
      <c r="H245" s="32"/>
      <c r="I245" s="32"/>
    </row>
    <row r="246" spans="1:9" ht="15.95" customHeight="1">
      <c r="A246" s="84" t="s">
        <v>105</v>
      </c>
      <c r="B246" s="47" t="s">
        <v>106</v>
      </c>
      <c r="C246" s="31"/>
      <c r="D246" s="38"/>
      <c r="E246" s="32" t="s">
        <v>102</v>
      </c>
      <c r="F246" s="38"/>
      <c r="G246" s="38"/>
      <c r="H246" s="76">
        <f>H232</f>
        <v>172.33</v>
      </c>
      <c r="I246" s="39" t="s">
        <v>26</v>
      </c>
    </row>
    <row r="247" spans="1:9" ht="15.95" customHeight="1">
      <c r="A247" s="32"/>
      <c r="B247" s="31"/>
      <c r="C247" s="31"/>
      <c r="D247" s="38"/>
      <c r="E247" s="38"/>
      <c r="F247" s="38"/>
      <c r="G247" s="38"/>
      <c r="H247" s="32"/>
      <c r="I247" s="32"/>
    </row>
    <row r="248" spans="1:9" ht="15.95" customHeight="1">
      <c r="A248" s="59" t="s">
        <v>107</v>
      </c>
      <c r="B248" s="34" t="s">
        <v>108</v>
      </c>
      <c r="C248" s="31"/>
      <c r="D248" s="38"/>
      <c r="E248" s="32" t="s">
        <v>109</v>
      </c>
      <c r="F248" s="38"/>
      <c r="G248" s="38"/>
      <c r="H248" s="76">
        <f>H244</f>
        <v>112.2</v>
      </c>
      <c r="I248" s="39" t="s">
        <v>29</v>
      </c>
    </row>
    <row r="249" spans="1:9" ht="15.95" customHeight="1">
      <c r="A249" s="59"/>
      <c r="B249" s="34"/>
      <c r="C249" s="31"/>
      <c r="D249" s="38"/>
      <c r="E249" s="32"/>
      <c r="F249" s="38"/>
      <c r="G249" s="38"/>
      <c r="H249" s="75"/>
      <c r="I249" s="39"/>
    </row>
    <row r="250" spans="1:9" ht="15.95" customHeight="1">
      <c r="A250" s="59" t="s">
        <v>110</v>
      </c>
      <c r="B250" s="34" t="s">
        <v>111</v>
      </c>
      <c r="C250" s="31"/>
      <c r="D250" s="38"/>
      <c r="E250" s="32" t="s">
        <v>102</v>
      </c>
      <c r="F250" s="38"/>
      <c r="G250" s="38"/>
      <c r="H250" s="76">
        <f>H246</f>
        <v>172.33</v>
      </c>
      <c r="I250" s="39" t="s">
        <v>26</v>
      </c>
    </row>
    <row r="251" spans="1:9" ht="15.95" customHeight="1">
      <c r="A251" s="59"/>
      <c r="B251" s="34"/>
      <c r="C251" s="31"/>
      <c r="D251" s="38"/>
      <c r="E251" s="32"/>
      <c r="F251" s="38"/>
      <c r="G251" s="38"/>
      <c r="H251" s="75"/>
      <c r="I251" s="39"/>
    </row>
    <row r="252" spans="1:9" ht="15.95" customHeight="1">
      <c r="A252" s="110" t="s">
        <v>112</v>
      </c>
      <c r="B252" s="34" t="s">
        <v>113</v>
      </c>
      <c r="C252" s="31"/>
      <c r="D252" s="38"/>
      <c r="E252" s="32" t="s">
        <v>102</v>
      </c>
      <c r="F252" s="38"/>
      <c r="G252" s="38"/>
      <c r="H252" s="76">
        <f>H248</f>
        <v>112.2</v>
      </c>
      <c r="I252" s="39" t="s">
        <v>29</v>
      </c>
    </row>
    <row r="253" spans="1:9" ht="15.95" customHeight="1">
      <c r="A253" s="32"/>
      <c r="B253" s="51"/>
      <c r="C253" s="31"/>
      <c r="D253" s="38"/>
      <c r="E253" s="38"/>
      <c r="F253" s="38"/>
      <c r="G253" s="38"/>
      <c r="H253" s="32"/>
      <c r="I253" s="32"/>
    </row>
    <row r="254" spans="1:9" ht="15.95" customHeight="1">
      <c r="A254" s="59" t="s">
        <v>114</v>
      </c>
      <c r="B254" s="34" t="s">
        <v>115</v>
      </c>
      <c r="C254" s="31">
        <v>2</v>
      </c>
      <c r="D254" s="38">
        <v>3.4</v>
      </c>
      <c r="E254" s="38">
        <v>1</v>
      </c>
      <c r="F254" s="38"/>
      <c r="G254" s="38">
        <f>C254*D254*E254</f>
        <v>6.8</v>
      </c>
      <c r="H254" s="32"/>
      <c r="I254" s="32"/>
    </row>
    <row r="255" spans="1:9" ht="15.95" customHeight="1">
      <c r="A255" s="32"/>
      <c r="B255" s="31"/>
      <c r="C255" s="31">
        <v>2</v>
      </c>
      <c r="D255" s="38">
        <v>3</v>
      </c>
      <c r="E255" s="38">
        <v>1</v>
      </c>
      <c r="F255" s="38"/>
      <c r="G255" s="38">
        <f>C255*D255*E255</f>
        <v>6</v>
      </c>
      <c r="H255" s="76">
        <f>G254+G255</f>
        <v>12.8</v>
      </c>
      <c r="I255" s="39" t="s">
        <v>26</v>
      </c>
    </row>
    <row r="256" spans="1:9" ht="15.95" customHeight="1">
      <c r="A256" s="17"/>
      <c r="B256" s="66"/>
      <c r="C256" s="31"/>
      <c r="D256" s="38"/>
      <c r="E256" s="38"/>
      <c r="F256" s="38"/>
      <c r="G256" s="38"/>
      <c r="H256" s="32"/>
      <c r="I256" s="32"/>
    </row>
    <row r="257" spans="1:9" ht="15.95" customHeight="1">
      <c r="A257" s="84" t="s">
        <v>116</v>
      </c>
      <c r="B257" s="47" t="s">
        <v>117</v>
      </c>
      <c r="C257" s="31"/>
      <c r="D257" s="38"/>
      <c r="E257" s="38"/>
      <c r="F257" s="38"/>
      <c r="G257" s="38"/>
      <c r="H257" s="32"/>
      <c r="I257" s="32"/>
    </row>
    <row r="258" spans="1:9" ht="15.95" customHeight="1">
      <c r="A258" s="32"/>
      <c r="B258" s="181" t="s">
        <v>118</v>
      </c>
      <c r="C258" s="31">
        <v>2</v>
      </c>
      <c r="D258" s="38">
        <v>2.6</v>
      </c>
      <c r="E258" s="38">
        <v>2.4</v>
      </c>
      <c r="F258" s="38"/>
      <c r="G258" s="21">
        <f>C258*D258*E258</f>
        <v>12.48</v>
      </c>
      <c r="H258" s="32"/>
      <c r="I258" s="32"/>
    </row>
    <row r="259" spans="1:9" ht="15.95" customHeight="1">
      <c r="A259" s="32"/>
      <c r="B259" s="51" t="s">
        <v>86</v>
      </c>
      <c r="C259" s="31">
        <v>2</v>
      </c>
      <c r="D259" s="38">
        <v>2.4</v>
      </c>
      <c r="E259" s="38">
        <v>1.3</v>
      </c>
      <c r="F259" s="38"/>
      <c r="G259" s="21">
        <f>C259*D259*E259</f>
        <v>6.24</v>
      </c>
      <c r="H259" s="32"/>
      <c r="I259" s="32"/>
    </row>
    <row r="260" spans="1:9" ht="15.95" customHeight="1">
      <c r="A260" s="32"/>
      <c r="B260" s="51" t="s">
        <v>119</v>
      </c>
      <c r="C260" s="31">
        <v>2</v>
      </c>
      <c r="D260" s="38">
        <v>1.3</v>
      </c>
      <c r="E260" s="38">
        <v>1.4</v>
      </c>
      <c r="F260" s="38"/>
      <c r="G260" s="21">
        <f>C260*D260*E260</f>
        <v>3.6399999999999997</v>
      </c>
      <c r="H260" s="76">
        <f>G258+G259+G260</f>
        <v>22.36</v>
      </c>
      <c r="I260" s="39" t="s">
        <v>26</v>
      </c>
    </row>
    <row r="261" spans="1:9" ht="15.95" customHeight="1">
      <c r="A261" s="32"/>
      <c r="B261" s="51"/>
      <c r="C261" s="31"/>
      <c r="D261" s="38"/>
      <c r="E261" s="38"/>
      <c r="F261" s="38"/>
      <c r="G261" s="21"/>
      <c r="H261" s="32"/>
      <c r="I261" s="32"/>
    </row>
    <row r="262" spans="1:9" ht="15.95" customHeight="1">
      <c r="A262" s="110" t="s">
        <v>120</v>
      </c>
      <c r="B262" s="34" t="s">
        <v>121</v>
      </c>
      <c r="C262" s="31"/>
      <c r="D262" s="38"/>
      <c r="E262" s="32" t="s">
        <v>122</v>
      </c>
      <c r="F262" s="38"/>
      <c r="G262" s="38"/>
      <c r="H262" s="76">
        <f>H255</f>
        <v>12.8</v>
      </c>
      <c r="I262" s="39" t="s">
        <v>26</v>
      </c>
    </row>
    <row r="263" spans="1:9" ht="15.95" customHeight="1">
      <c r="A263" s="32"/>
      <c r="B263" s="51"/>
      <c r="C263" s="31"/>
      <c r="D263" s="38"/>
      <c r="E263" s="38"/>
      <c r="F263" s="38"/>
      <c r="G263" s="21"/>
      <c r="H263" s="32"/>
      <c r="I263" s="32"/>
    </row>
    <row r="264" spans="1:9" ht="15.95" customHeight="1">
      <c r="A264" s="84" t="s">
        <v>123</v>
      </c>
      <c r="B264" s="47" t="s">
        <v>124</v>
      </c>
      <c r="C264" s="31"/>
      <c r="D264" s="38"/>
      <c r="E264" s="38"/>
      <c r="F264" s="38"/>
      <c r="G264" s="21"/>
      <c r="H264" s="32"/>
      <c r="I264" s="32"/>
    </row>
    <row r="265" spans="1:9" ht="15.95" customHeight="1">
      <c r="A265" s="32"/>
      <c r="B265" s="51" t="s">
        <v>37</v>
      </c>
      <c r="C265" s="31">
        <v>2</v>
      </c>
      <c r="D265" s="38"/>
      <c r="E265" s="38"/>
      <c r="F265" s="38"/>
      <c r="G265" s="190">
        <f>C265</f>
        <v>2</v>
      </c>
      <c r="I265" s="71"/>
    </row>
    <row r="266" spans="1:9" ht="15.95" customHeight="1">
      <c r="A266" s="32"/>
      <c r="B266" s="51" t="s">
        <v>61</v>
      </c>
      <c r="C266" s="31">
        <v>2</v>
      </c>
      <c r="D266" s="38"/>
      <c r="E266" s="38"/>
      <c r="F266" s="38"/>
      <c r="G266" s="190">
        <f>C266</f>
        <v>2</v>
      </c>
      <c r="H266" s="32"/>
      <c r="I266" s="32"/>
    </row>
    <row r="267" spans="1:9" ht="15.95" customHeight="1">
      <c r="A267" s="184"/>
      <c r="B267" s="191" t="s">
        <v>92</v>
      </c>
      <c r="C267" s="20">
        <v>1</v>
      </c>
      <c r="D267" s="21"/>
      <c r="E267" s="21"/>
      <c r="F267" s="21"/>
      <c r="G267" s="190">
        <f>C267</f>
        <v>1</v>
      </c>
      <c r="H267" s="192">
        <f>G265+G266+G267</f>
        <v>5</v>
      </c>
      <c r="I267" s="20" t="s">
        <v>20</v>
      </c>
    </row>
    <row r="268" spans="1:9" ht="15.95" customHeight="1">
      <c r="C268" s="155"/>
      <c r="D268" s="155"/>
      <c r="E268" s="155"/>
      <c r="F268" s="155"/>
      <c r="G268" s="155"/>
      <c r="H268" s="155"/>
      <c r="I268" s="155"/>
    </row>
    <row r="269" spans="1:9" ht="15.95" customHeight="1">
      <c r="A269" s="3"/>
      <c r="B269" s="241" t="s">
        <v>0</v>
      </c>
      <c r="C269" s="4"/>
      <c r="D269" s="4"/>
      <c r="E269" s="5"/>
      <c r="F269" s="6" t="s">
        <v>1</v>
      </c>
      <c r="G269" s="53"/>
      <c r="H269" s="53"/>
      <c r="I269" s="7"/>
    </row>
    <row r="270" spans="1:9" ht="15.95" customHeight="1">
      <c r="A270" s="8"/>
      <c r="B270" s="241"/>
      <c r="C270" s="4"/>
      <c r="D270" s="4"/>
      <c r="E270" s="5"/>
      <c r="F270" s="6" t="s">
        <v>2</v>
      </c>
      <c r="G270" s="53"/>
      <c r="H270" s="53"/>
      <c r="I270" s="53"/>
    </row>
    <row r="271" spans="1:9" ht="9.9499999999999993" customHeight="1">
      <c r="A271" s="167"/>
      <c r="B271" s="167"/>
      <c r="E271" s="8"/>
      <c r="F271" s="167"/>
      <c r="G271" s="9"/>
      <c r="H271" s="9"/>
      <c r="I271" s="9"/>
    </row>
    <row r="272" spans="1:9" ht="15.95" customHeight="1">
      <c r="B272" s="168" t="s">
        <v>3</v>
      </c>
      <c r="C272" s="169"/>
      <c r="D272" s="169"/>
      <c r="E272" s="169"/>
      <c r="F272" s="169"/>
      <c r="G272" s="9"/>
      <c r="H272" s="10"/>
      <c r="I272" s="54" t="s">
        <v>4</v>
      </c>
    </row>
    <row r="273" spans="1:9" ht="9.9499999999999993" customHeight="1">
      <c r="C273" s="11"/>
      <c r="D273" s="11"/>
      <c r="E273" s="11"/>
      <c r="F273" s="11"/>
      <c r="G273" s="9"/>
      <c r="H273" s="10"/>
      <c r="I273" s="9"/>
    </row>
    <row r="274" spans="1:9" ht="11.1" customHeight="1">
      <c r="A274" s="226" t="s">
        <v>5</v>
      </c>
      <c r="B274" s="226" t="s">
        <v>6</v>
      </c>
      <c r="C274" s="232" t="s">
        <v>7</v>
      </c>
      <c r="D274" s="235" t="s">
        <v>8</v>
      </c>
      <c r="E274" s="236"/>
      <c r="F274" s="237"/>
      <c r="G274" s="226" t="s">
        <v>9</v>
      </c>
      <c r="H274" s="226" t="s">
        <v>10</v>
      </c>
      <c r="I274" s="229" t="s">
        <v>11</v>
      </c>
    </row>
    <row r="275" spans="1:9" ht="11.1" customHeight="1">
      <c r="A275" s="227"/>
      <c r="B275" s="227"/>
      <c r="C275" s="233"/>
      <c r="D275" s="238"/>
      <c r="E275" s="239"/>
      <c r="F275" s="240"/>
      <c r="G275" s="227"/>
      <c r="H275" s="227"/>
      <c r="I275" s="230"/>
    </row>
    <row r="276" spans="1:9" ht="14.1" customHeight="1">
      <c r="A276" s="227"/>
      <c r="B276" s="227"/>
      <c r="C276" s="234"/>
      <c r="D276" s="12" t="s">
        <v>12</v>
      </c>
      <c r="E276" s="13" t="s">
        <v>13</v>
      </c>
      <c r="F276" s="14" t="s">
        <v>14</v>
      </c>
      <c r="G276" s="228"/>
      <c r="H276" s="228"/>
      <c r="I276" s="231"/>
    </row>
    <row r="277" spans="1:9" ht="15.95" customHeight="1">
      <c r="A277" s="134" t="s">
        <v>125</v>
      </c>
      <c r="B277" s="135" t="s">
        <v>126</v>
      </c>
      <c r="C277" s="17"/>
      <c r="D277" s="17"/>
      <c r="E277" s="17"/>
      <c r="F277" s="17"/>
      <c r="G277" s="17"/>
      <c r="H277" s="17"/>
      <c r="I277" s="32"/>
    </row>
    <row r="278" spans="1:9" ht="15.95" customHeight="1">
      <c r="A278" s="136" t="s">
        <v>127</v>
      </c>
      <c r="B278" s="137" t="s">
        <v>128</v>
      </c>
      <c r="C278" s="31">
        <v>1</v>
      </c>
      <c r="D278" s="38">
        <v>10</v>
      </c>
      <c r="E278" s="32"/>
      <c r="F278" s="38"/>
      <c r="G278" s="38">
        <f>D278</f>
        <v>10</v>
      </c>
      <c r="H278" s="193">
        <f>G276+G277+G278</f>
        <v>10</v>
      </c>
      <c r="I278" s="20" t="s">
        <v>29</v>
      </c>
    </row>
    <row r="279" spans="1:9" ht="15.95" customHeight="1">
      <c r="A279" s="59"/>
      <c r="B279" s="30"/>
      <c r="C279" s="31"/>
      <c r="E279" s="38"/>
      <c r="F279" s="38"/>
      <c r="G279" s="38"/>
      <c r="H279" s="75"/>
      <c r="I279" s="39"/>
    </row>
    <row r="280" spans="1:9" ht="15.95" customHeight="1">
      <c r="A280" s="20" t="s">
        <v>129</v>
      </c>
      <c r="B280" s="100" t="s">
        <v>130</v>
      </c>
      <c r="C280" s="31"/>
      <c r="D280" s="38"/>
      <c r="E280" s="38"/>
      <c r="F280" s="38"/>
      <c r="G280" s="87"/>
      <c r="H280" s="75"/>
      <c r="I280" s="39"/>
    </row>
    <row r="281" spans="1:9" ht="15.95" customHeight="1">
      <c r="A281" s="33"/>
      <c r="B281" s="34" t="s">
        <v>131</v>
      </c>
      <c r="C281" s="31"/>
      <c r="D281" s="38"/>
      <c r="E281" s="38"/>
      <c r="F281" s="38"/>
      <c r="G281" s="38"/>
      <c r="H281" s="139"/>
      <c r="I281" s="35"/>
    </row>
    <row r="282" spans="1:9" ht="15.95" customHeight="1">
      <c r="A282" s="140"/>
      <c r="B282" s="138" t="s">
        <v>50</v>
      </c>
      <c r="C282" s="31">
        <v>2</v>
      </c>
      <c r="D282" s="38">
        <v>2.5</v>
      </c>
      <c r="E282" s="38"/>
      <c r="F282" s="38"/>
      <c r="G282" s="38">
        <f>C282*D282</f>
        <v>5</v>
      </c>
      <c r="H282" s="139"/>
      <c r="I282" s="35"/>
    </row>
    <row r="283" spans="1:9" ht="15.95" customHeight="1">
      <c r="A283" s="109"/>
      <c r="B283" s="89"/>
      <c r="C283" s="31">
        <v>2</v>
      </c>
      <c r="D283" s="38">
        <v>5.7</v>
      </c>
      <c r="E283" s="38"/>
      <c r="F283" s="38"/>
      <c r="G283" s="38">
        <f t="shared" ref="G283:G288" si="11">C283*D283</f>
        <v>11.4</v>
      </c>
      <c r="H283" s="75"/>
      <c r="I283" s="39"/>
    </row>
    <row r="284" spans="1:9" ht="15.95" customHeight="1">
      <c r="A284" s="29"/>
      <c r="B284" s="89"/>
      <c r="C284" s="31">
        <v>2</v>
      </c>
      <c r="D284" s="38">
        <v>5.6</v>
      </c>
      <c r="E284" s="38"/>
      <c r="F284" s="38"/>
      <c r="G284" s="38">
        <f t="shared" si="11"/>
        <v>11.2</v>
      </c>
      <c r="H284" s="75"/>
      <c r="I284" s="39"/>
    </row>
    <row r="285" spans="1:9" ht="15.95" customHeight="1">
      <c r="A285" s="29"/>
      <c r="B285" s="89"/>
      <c r="C285" s="31">
        <v>1</v>
      </c>
      <c r="D285" s="38">
        <v>4.5</v>
      </c>
      <c r="E285" s="38"/>
      <c r="F285" s="38"/>
      <c r="G285" s="38">
        <f t="shared" si="11"/>
        <v>4.5</v>
      </c>
      <c r="H285" s="75"/>
      <c r="I285" s="39"/>
    </row>
    <row r="286" spans="1:9" ht="15.95" customHeight="1">
      <c r="A286" s="55"/>
      <c r="B286" s="50" t="s">
        <v>51</v>
      </c>
      <c r="C286" s="31">
        <v>6</v>
      </c>
      <c r="D286" s="38">
        <v>0.6</v>
      </c>
      <c r="E286" s="38"/>
      <c r="F286" s="38"/>
      <c r="G286" s="38">
        <f t="shared" si="11"/>
        <v>3.5999999999999996</v>
      </c>
      <c r="H286" s="71"/>
      <c r="I286" s="71"/>
    </row>
    <row r="287" spans="1:9" ht="15.95" customHeight="1">
      <c r="A287" s="109"/>
      <c r="B287" s="89"/>
      <c r="C287" s="31">
        <v>2</v>
      </c>
      <c r="D287" s="38">
        <v>3.8</v>
      </c>
      <c r="E287" s="38"/>
      <c r="F287" s="38"/>
      <c r="G287" s="38">
        <f t="shared" si="11"/>
        <v>7.6</v>
      </c>
      <c r="H287" s="194"/>
    </row>
    <row r="288" spans="1:9" ht="15.95" customHeight="1">
      <c r="A288" s="32"/>
      <c r="B288" s="51"/>
      <c r="C288" s="31">
        <v>2</v>
      </c>
      <c r="D288" s="38">
        <v>9</v>
      </c>
      <c r="E288" s="38"/>
      <c r="F288" s="38"/>
      <c r="G288" s="38">
        <f t="shared" si="11"/>
        <v>18</v>
      </c>
      <c r="H288" s="76">
        <f>SUM(G282:G288)</f>
        <v>61.3</v>
      </c>
      <c r="I288" s="31" t="s">
        <v>29</v>
      </c>
    </row>
    <row r="289" spans="1:9" ht="15.95" customHeight="1">
      <c r="A289" s="32"/>
      <c r="B289" s="144" t="s">
        <v>132</v>
      </c>
      <c r="C289" s="31"/>
      <c r="D289" s="38"/>
      <c r="E289" s="38"/>
      <c r="F289" s="38"/>
      <c r="G289" s="87"/>
      <c r="H289" s="195"/>
      <c r="I289" s="44"/>
    </row>
    <row r="290" spans="1:9" ht="15.95" customHeight="1">
      <c r="A290" s="32"/>
      <c r="B290" s="196" t="s">
        <v>133</v>
      </c>
      <c r="C290" s="31">
        <v>2</v>
      </c>
      <c r="D290" s="38">
        <v>6</v>
      </c>
      <c r="E290" s="38"/>
      <c r="F290" s="38"/>
      <c r="G290" s="87">
        <f>C290*D290</f>
        <v>12</v>
      </c>
      <c r="H290" s="139"/>
      <c r="I290" s="32"/>
    </row>
    <row r="291" spans="1:9" ht="15.95" customHeight="1">
      <c r="A291" s="32"/>
      <c r="B291" s="51"/>
      <c r="C291" s="31">
        <v>2</v>
      </c>
      <c r="D291" s="38">
        <v>3.5</v>
      </c>
      <c r="E291" s="38"/>
      <c r="F291" s="38"/>
      <c r="G291" s="87">
        <f t="shared" ref="G291:G296" si="12">C291*D291</f>
        <v>7</v>
      </c>
      <c r="H291" s="139"/>
      <c r="I291" s="32"/>
    </row>
    <row r="292" spans="1:9" ht="15.95" customHeight="1">
      <c r="A292" s="32"/>
      <c r="B292" s="68"/>
      <c r="C292" s="31">
        <v>2</v>
      </c>
      <c r="D292" s="38">
        <v>2</v>
      </c>
      <c r="E292" s="38"/>
      <c r="F292" s="38"/>
      <c r="G292" s="87">
        <f t="shared" si="12"/>
        <v>4</v>
      </c>
      <c r="H292" s="75"/>
      <c r="I292" s="39"/>
    </row>
    <row r="293" spans="1:9" ht="15.95" customHeight="1">
      <c r="A293" s="32"/>
      <c r="B293" s="68" t="s">
        <v>134</v>
      </c>
      <c r="C293" s="31">
        <v>2</v>
      </c>
      <c r="D293" s="38">
        <v>3</v>
      </c>
      <c r="E293" s="38"/>
      <c r="F293" s="38"/>
      <c r="G293" s="87">
        <f t="shared" si="12"/>
        <v>6</v>
      </c>
      <c r="H293" s="139"/>
      <c r="I293" s="32"/>
    </row>
    <row r="294" spans="1:9" ht="15.95" customHeight="1">
      <c r="A294" s="59"/>
      <c r="B294" s="68" t="s">
        <v>135</v>
      </c>
      <c r="C294" s="31">
        <v>2</v>
      </c>
      <c r="D294" s="38">
        <v>3</v>
      </c>
      <c r="E294" s="38"/>
      <c r="F294" s="38"/>
      <c r="G294" s="87">
        <f t="shared" si="12"/>
        <v>6</v>
      </c>
      <c r="H294" s="139"/>
      <c r="I294" s="32"/>
    </row>
    <row r="295" spans="1:9" ht="15.95" customHeight="1">
      <c r="A295" s="32"/>
      <c r="B295" s="51" t="s">
        <v>136</v>
      </c>
      <c r="C295" s="31">
        <v>2</v>
      </c>
      <c r="D295" s="38">
        <v>6</v>
      </c>
      <c r="E295" s="38"/>
      <c r="F295" s="38"/>
      <c r="G295" s="87">
        <f t="shared" si="12"/>
        <v>12</v>
      </c>
      <c r="H295" s="71"/>
    </row>
    <row r="296" spans="1:9" ht="15.95" customHeight="1">
      <c r="A296" s="32"/>
      <c r="B296" s="51" t="s">
        <v>137</v>
      </c>
      <c r="C296" s="31">
        <v>2</v>
      </c>
      <c r="D296" s="38">
        <v>5</v>
      </c>
      <c r="E296" s="38"/>
      <c r="F296" s="38"/>
      <c r="G296" s="87">
        <f t="shared" si="12"/>
        <v>10</v>
      </c>
      <c r="H296" s="76">
        <f>SUM(G290:G296)</f>
        <v>57</v>
      </c>
      <c r="I296" s="31" t="s">
        <v>29</v>
      </c>
    </row>
    <row r="297" spans="1:9" ht="15.95" customHeight="1">
      <c r="A297" s="20" t="s">
        <v>138</v>
      </c>
      <c r="B297" s="100" t="s">
        <v>139</v>
      </c>
      <c r="C297" s="31"/>
      <c r="D297" s="143"/>
      <c r="E297" s="38"/>
      <c r="F297" s="38"/>
      <c r="G297" s="38"/>
      <c r="H297" s="71"/>
      <c r="I297" s="148"/>
    </row>
    <row r="298" spans="1:9" ht="15.95" customHeight="1">
      <c r="A298" s="55"/>
      <c r="B298" s="144" t="s">
        <v>140</v>
      </c>
      <c r="C298" s="31">
        <v>1</v>
      </c>
      <c r="D298" s="143"/>
      <c r="E298" s="32"/>
      <c r="F298" s="38"/>
      <c r="G298" s="85">
        <f>C298</f>
        <v>1</v>
      </c>
      <c r="H298" s="119">
        <f>G298</f>
        <v>1</v>
      </c>
      <c r="I298" s="31" t="s">
        <v>20</v>
      </c>
    </row>
    <row r="299" spans="1:9" ht="15.95" customHeight="1">
      <c r="A299" s="84"/>
      <c r="B299" s="34"/>
      <c r="C299" s="31"/>
      <c r="D299" s="143"/>
      <c r="E299" s="38"/>
      <c r="F299" s="38"/>
      <c r="G299" s="38"/>
      <c r="H299" s="32"/>
      <c r="I299" s="32"/>
    </row>
    <row r="300" spans="1:9" ht="15.95" customHeight="1">
      <c r="A300" s="32"/>
      <c r="B300" s="144" t="s">
        <v>141</v>
      </c>
      <c r="C300" s="31">
        <v>2</v>
      </c>
      <c r="D300" s="143"/>
      <c r="E300" s="32"/>
      <c r="F300" s="38"/>
      <c r="G300" s="85">
        <f>C300</f>
        <v>2</v>
      </c>
      <c r="H300" s="119">
        <f>G300</f>
        <v>2</v>
      </c>
      <c r="I300" s="31" t="s">
        <v>20</v>
      </c>
    </row>
    <row r="301" spans="1:9" ht="15.95" customHeight="1">
      <c r="A301" s="55"/>
      <c r="B301" s="145"/>
      <c r="C301" s="31"/>
      <c r="D301" s="143"/>
      <c r="E301" s="38"/>
      <c r="F301" s="38"/>
      <c r="G301" s="38"/>
      <c r="H301" s="32"/>
      <c r="I301" s="32"/>
    </row>
    <row r="302" spans="1:9" ht="15.95" customHeight="1">
      <c r="A302" s="58"/>
      <c r="B302" s="144" t="s">
        <v>142</v>
      </c>
      <c r="C302" s="31">
        <v>4</v>
      </c>
      <c r="D302" s="143"/>
      <c r="E302" s="32"/>
      <c r="F302" s="38"/>
      <c r="G302" s="85">
        <f>C302</f>
        <v>4</v>
      </c>
      <c r="H302" s="119">
        <f>G302</f>
        <v>4</v>
      </c>
      <c r="I302" s="31" t="s">
        <v>20</v>
      </c>
    </row>
    <row r="303" spans="1:9" ht="15.95" customHeight="1">
      <c r="A303" s="32"/>
      <c r="B303" s="37"/>
      <c r="C303" s="31"/>
      <c r="D303" s="38"/>
      <c r="E303" s="38"/>
      <c r="F303" s="38"/>
      <c r="G303" s="87"/>
      <c r="H303" s="82"/>
      <c r="I303" s="31"/>
    </row>
    <row r="304" spans="1:9" ht="15.95" customHeight="1">
      <c r="A304" s="31" t="s">
        <v>143</v>
      </c>
      <c r="B304" s="144" t="s">
        <v>144</v>
      </c>
      <c r="C304" s="31">
        <v>2</v>
      </c>
      <c r="D304" s="143"/>
      <c r="E304" s="32"/>
      <c r="F304" s="38"/>
      <c r="G304" s="85">
        <f>C304</f>
        <v>2</v>
      </c>
      <c r="H304" s="119">
        <f>G304</f>
        <v>2</v>
      </c>
      <c r="I304" s="39" t="s">
        <v>20</v>
      </c>
    </row>
    <row r="305" spans="1:9" ht="15.95" customHeight="1">
      <c r="A305" s="32"/>
      <c r="B305" s="68"/>
      <c r="C305" s="31"/>
      <c r="D305" s="38"/>
      <c r="E305" s="38"/>
      <c r="F305" s="38"/>
      <c r="G305" s="87"/>
      <c r="H305" s="139"/>
      <c r="I305" s="32"/>
    </row>
    <row r="306" spans="1:9" ht="15.95" customHeight="1">
      <c r="A306" s="59" t="s">
        <v>145</v>
      </c>
      <c r="B306" s="47" t="s">
        <v>146</v>
      </c>
      <c r="C306" s="31"/>
      <c r="D306" s="38"/>
      <c r="E306" s="38"/>
      <c r="F306" s="38"/>
      <c r="G306" s="38"/>
      <c r="H306" s="139"/>
      <c r="I306" s="32"/>
    </row>
    <row r="307" spans="1:9" ht="15.95" customHeight="1">
      <c r="A307" s="32"/>
      <c r="B307" s="34" t="s">
        <v>147</v>
      </c>
      <c r="C307" s="31">
        <v>2</v>
      </c>
      <c r="D307" s="38">
        <v>8</v>
      </c>
      <c r="E307" s="38"/>
      <c r="F307" s="38"/>
      <c r="G307" s="38">
        <f>C307*D307</f>
        <v>16</v>
      </c>
      <c r="H307" s="76">
        <f>SUM(G304:G307)</f>
        <v>18</v>
      </c>
      <c r="I307" s="31" t="s">
        <v>29</v>
      </c>
    </row>
    <row r="308" spans="1:9" ht="15.95" customHeight="1">
      <c r="A308" s="32"/>
      <c r="B308" s="51"/>
      <c r="C308" s="183"/>
      <c r="D308" s="38"/>
      <c r="E308" s="38"/>
      <c r="F308" s="38"/>
      <c r="G308" s="38"/>
      <c r="H308" s="139"/>
      <c r="I308" s="32"/>
    </row>
    <row r="309" spans="1:9" ht="15.95" customHeight="1">
      <c r="A309" s="32"/>
      <c r="B309" s="34" t="s">
        <v>148</v>
      </c>
      <c r="C309" s="31"/>
      <c r="D309" s="38"/>
      <c r="E309" s="38"/>
      <c r="F309" s="38"/>
      <c r="G309" s="38"/>
      <c r="H309" s="75"/>
      <c r="I309" s="32"/>
    </row>
    <row r="310" spans="1:9" ht="15.95" customHeight="1">
      <c r="A310" s="32"/>
      <c r="B310" s="146" t="s">
        <v>149</v>
      </c>
      <c r="C310" s="31">
        <v>2</v>
      </c>
      <c r="D310" s="38">
        <v>4.7</v>
      </c>
      <c r="E310" s="38"/>
      <c r="F310" s="38"/>
      <c r="G310" s="38">
        <f>C310*D310</f>
        <v>9.4</v>
      </c>
      <c r="H310" s="71"/>
      <c r="I310" s="71"/>
    </row>
    <row r="311" spans="1:9" ht="15.95" customHeight="1">
      <c r="A311" s="32"/>
      <c r="B311" s="196" t="s">
        <v>133</v>
      </c>
      <c r="C311" s="31">
        <v>2</v>
      </c>
      <c r="D311" s="38">
        <v>3</v>
      </c>
      <c r="E311" s="38"/>
      <c r="F311" s="38"/>
      <c r="G311" s="38">
        <f t="shared" ref="G311:G317" si="13">C311*D311</f>
        <v>6</v>
      </c>
      <c r="H311" s="139"/>
      <c r="I311" s="32"/>
    </row>
    <row r="312" spans="1:9" ht="15.95" customHeight="1">
      <c r="A312" s="59"/>
      <c r="B312" s="51"/>
      <c r="C312" s="31">
        <v>2</v>
      </c>
      <c r="D312" s="38">
        <v>1.5</v>
      </c>
      <c r="E312" s="38"/>
      <c r="F312" s="38"/>
      <c r="G312" s="38">
        <f t="shared" si="13"/>
        <v>3</v>
      </c>
      <c r="H312" s="139"/>
      <c r="I312" s="32"/>
    </row>
    <row r="313" spans="1:9" ht="15.95" customHeight="1">
      <c r="A313" s="17"/>
      <c r="B313" s="68"/>
      <c r="C313" s="31">
        <v>2</v>
      </c>
      <c r="D313" s="38">
        <v>4.5</v>
      </c>
      <c r="E313" s="38"/>
      <c r="F313" s="38"/>
      <c r="G313" s="38">
        <f t="shared" si="13"/>
        <v>9</v>
      </c>
      <c r="H313" s="139"/>
      <c r="I313" s="32"/>
    </row>
    <row r="314" spans="1:9" ht="15.95" customHeight="1">
      <c r="A314" s="59"/>
      <c r="B314" s="68" t="s">
        <v>134</v>
      </c>
      <c r="C314" s="31">
        <v>2</v>
      </c>
      <c r="D314" s="38">
        <v>1.5</v>
      </c>
      <c r="E314" s="38"/>
      <c r="F314" s="38"/>
      <c r="G314" s="38">
        <f t="shared" si="13"/>
        <v>3</v>
      </c>
      <c r="H314" s="139"/>
      <c r="I314" s="32"/>
    </row>
    <row r="315" spans="1:9" ht="15.95" customHeight="1">
      <c r="A315" s="197"/>
      <c r="B315" s="68" t="s">
        <v>135</v>
      </c>
      <c r="C315" s="31">
        <v>2</v>
      </c>
      <c r="D315" s="38">
        <v>1.5</v>
      </c>
      <c r="E315" s="38"/>
      <c r="F315" s="38"/>
      <c r="G315" s="38">
        <f t="shared" si="13"/>
        <v>3</v>
      </c>
      <c r="H315" s="139"/>
      <c r="I315" s="32"/>
    </row>
    <row r="316" spans="1:9" ht="15.95" customHeight="1">
      <c r="A316" s="59"/>
      <c r="B316" s="51" t="s">
        <v>136</v>
      </c>
      <c r="C316" s="31">
        <v>2</v>
      </c>
      <c r="D316" s="38">
        <v>7</v>
      </c>
      <c r="E316" s="38"/>
      <c r="F316" s="38"/>
      <c r="G316" s="38">
        <f t="shared" si="13"/>
        <v>14</v>
      </c>
      <c r="H316" s="71"/>
      <c r="I316" s="71"/>
    </row>
    <row r="317" spans="1:9" ht="15.95" customHeight="1">
      <c r="A317" s="197"/>
      <c r="B317" s="51" t="s">
        <v>137</v>
      </c>
      <c r="C317" s="31">
        <v>2</v>
      </c>
      <c r="D317" s="38">
        <v>1.5</v>
      </c>
      <c r="E317" s="38"/>
      <c r="F317" s="38"/>
      <c r="G317" s="38">
        <f t="shared" si="13"/>
        <v>3</v>
      </c>
      <c r="H317" s="76">
        <f>SUM(G310:G317)</f>
        <v>50.4</v>
      </c>
      <c r="I317" s="31" t="s">
        <v>29</v>
      </c>
    </row>
    <row r="318" spans="1:9" ht="15.95" customHeight="1">
      <c r="A318" s="59"/>
      <c r="B318" s="34"/>
      <c r="C318" s="31"/>
      <c r="D318" s="38"/>
      <c r="E318" s="38"/>
      <c r="F318" s="38"/>
      <c r="G318" s="38"/>
      <c r="H318" s="139"/>
      <c r="I318" s="32"/>
    </row>
    <row r="319" spans="1:9" ht="15.95" customHeight="1">
      <c r="A319" s="59" t="s">
        <v>150</v>
      </c>
      <c r="B319" s="34" t="s">
        <v>151</v>
      </c>
      <c r="C319" s="31">
        <v>2</v>
      </c>
      <c r="D319" s="38"/>
      <c r="E319" s="38"/>
      <c r="F319" s="38"/>
      <c r="G319" s="85">
        <f>C319</f>
        <v>2</v>
      </c>
      <c r="H319" s="119">
        <f>G319</f>
        <v>2</v>
      </c>
      <c r="I319" s="31" t="s">
        <v>20</v>
      </c>
    </row>
    <row r="320" spans="1:9" ht="15.95" customHeight="1">
      <c r="A320" s="59"/>
      <c r="B320" s="34"/>
      <c r="C320" s="31"/>
      <c r="D320" s="38"/>
      <c r="E320" s="38"/>
      <c r="F320" s="38"/>
      <c r="G320" s="85"/>
      <c r="H320" s="149"/>
      <c r="I320" s="31"/>
    </row>
    <row r="321" spans="1:9" ht="15.95" customHeight="1">
      <c r="A321" s="198" t="s">
        <v>152</v>
      </c>
      <c r="B321" s="153" t="s">
        <v>153</v>
      </c>
      <c r="C321" s="31">
        <v>4</v>
      </c>
      <c r="D321" s="38"/>
      <c r="E321" s="38"/>
      <c r="F321" s="38"/>
      <c r="G321" s="85">
        <f>C321</f>
        <v>4</v>
      </c>
      <c r="H321" s="119">
        <f>G321</f>
        <v>4</v>
      </c>
      <c r="I321" s="31"/>
    </row>
    <row r="322" spans="1:9" ht="15.95" customHeight="1">
      <c r="A322" s="59"/>
      <c r="B322" s="34"/>
      <c r="C322" s="31"/>
      <c r="D322" s="38"/>
      <c r="E322" s="38"/>
      <c r="F322" s="38"/>
      <c r="G322" s="85"/>
      <c r="H322" s="149"/>
      <c r="I322" s="31"/>
    </row>
    <row r="323" spans="1:9" ht="15.95" customHeight="1">
      <c r="A323" s="198" t="s">
        <v>154</v>
      </c>
      <c r="B323" s="153" t="s">
        <v>155</v>
      </c>
      <c r="C323" s="31">
        <v>4</v>
      </c>
      <c r="D323" s="38"/>
      <c r="E323" s="38"/>
      <c r="F323" s="38"/>
      <c r="G323" s="85">
        <f>C323</f>
        <v>4</v>
      </c>
      <c r="H323" s="119">
        <f>G323</f>
        <v>4</v>
      </c>
      <c r="I323" s="31" t="s">
        <v>20</v>
      </c>
    </row>
    <row r="324" spans="1:9" ht="15.95" customHeight="1">
      <c r="A324" s="59"/>
      <c r="B324" s="34"/>
      <c r="C324" s="31"/>
      <c r="D324" s="38"/>
      <c r="E324" s="38"/>
      <c r="F324" s="38"/>
      <c r="G324" s="38"/>
      <c r="H324" s="139"/>
      <c r="I324" s="32"/>
    </row>
    <row r="325" spans="1:9" ht="15.95" customHeight="1">
      <c r="A325" s="59" t="s">
        <v>156</v>
      </c>
      <c r="B325" s="34" t="s">
        <v>157</v>
      </c>
      <c r="C325" s="31">
        <v>2</v>
      </c>
      <c r="D325" s="38"/>
      <c r="E325" s="38"/>
      <c r="F325" s="38"/>
      <c r="G325" s="85">
        <f>C325</f>
        <v>2</v>
      </c>
      <c r="H325" s="119">
        <f>G325</f>
        <v>2</v>
      </c>
      <c r="I325" s="31" t="s">
        <v>20</v>
      </c>
    </row>
    <row r="326" spans="1:9" ht="15.95" customHeight="1">
      <c r="A326" s="84"/>
      <c r="B326" s="47"/>
      <c r="C326" s="31"/>
      <c r="D326" s="38"/>
      <c r="E326" s="38"/>
      <c r="F326" s="38"/>
      <c r="G326" s="38"/>
      <c r="H326" s="139"/>
      <c r="I326" s="32"/>
    </row>
    <row r="327" spans="1:9" ht="15.95" customHeight="1">
      <c r="A327" s="59" t="s">
        <v>158</v>
      </c>
      <c r="B327" s="34" t="s">
        <v>159</v>
      </c>
      <c r="C327" s="31">
        <v>2</v>
      </c>
      <c r="D327" s="38"/>
      <c r="E327" s="38"/>
      <c r="F327" s="38"/>
      <c r="G327" s="85">
        <f>C327</f>
        <v>2</v>
      </c>
      <c r="H327" s="119">
        <f>G327</f>
        <v>2</v>
      </c>
      <c r="I327" s="31" t="s">
        <v>20</v>
      </c>
    </row>
    <row r="328" spans="1:9" ht="15.95" customHeight="1">
      <c r="A328" s="107"/>
      <c r="B328" s="30"/>
      <c r="C328" s="31"/>
      <c r="D328" s="38"/>
      <c r="E328" s="38"/>
      <c r="F328" s="38"/>
      <c r="G328" s="38"/>
      <c r="H328" s="75"/>
      <c r="I328" s="39"/>
    </row>
    <row r="329" spans="1:9" ht="15.95" customHeight="1">
      <c r="A329" s="31" t="s">
        <v>160</v>
      </c>
      <c r="B329" s="144" t="s">
        <v>161</v>
      </c>
      <c r="C329" s="31">
        <v>2</v>
      </c>
      <c r="D329" s="38"/>
      <c r="E329" s="38"/>
      <c r="F329" s="38"/>
      <c r="G329" s="85">
        <f>C329</f>
        <v>2</v>
      </c>
      <c r="H329" s="119">
        <f>G329</f>
        <v>2</v>
      </c>
      <c r="I329" s="31" t="s">
        <v>20</v>
      </c>
    </row>
    <row r="330" spans="1:9" ht="15.95" customHeight="1">
      <c r="A330" s="140"/>
      <c r="B330" s="170"/>
      <c r="C330" s="31"/>
      <c r="D330" s="143"/>
      <c r="F330" s="71"/>
      <c r="G330" s="71"/>
      <c r="H330" s="160"/>
    </row>
    <row r="331" spans="1:9" ht="15.95" customHeight="1">
      <c r="A331" s="84" t="s">
        <v>162</v>
      </c>
      <c r="B331" s="47" t="s">
        <v>163</v>
      </c>
      <c r="C331" s="31"/>
      <c r="D331" s="143"/>
      <c r="E331" s="32"/>
      <c r="F331" s="38"/>
      <c r="G331" s="38"/>
      <c r="H331" s="75"/>
      <c r="I331" s="39"/>
    </row>
    <row r="332" spans="1:9" ht="15.95" customHeight="1">
      <c r="A332" s="59"/>
      <c r="B332" s="144" t="s">
        <v>164</v>
      </c>
      <c r="C332" s="31"/>
      <c r="D332" s="38"/>
      <c r="E332" s="38"/>
      <c r="F332" s="38"/>
      <c r="G332" s="21"/>
      <c r="H332" s="139"/>
      <c r="I332" s="32"/>
    </row>
    <row r="333" spans="1:9" ht="15.95" customHeight="1">
      <c r="A333" s="44"/>
      <c r="B333" s="196" t="s">
        <v>76</v>
      </c>
      <c r="C333" s="31">
        <v>6</v>
      </c>
      <c r="D333" s="38"/>
      <c r="E333" s="38"/>
      <c r="F333" s="38"/>
      <c r="G333" s="85">
        <f>C333</f>
        <v>6</v>
      </c>
      <c r="H333" s="71"/>
      <c r="I333" s="71"/>
    </row>
    <row r="334" spans="1:9" ht="15.95" customHeight="1">
      <c r="A334" s="55"/>
      <c r="B334" s="111" t="s">
        <v>165</v>
      </c>
      <c r="C334" s="31">
        <v>2</v>
      </c>
      <c r="D334" s="38"/>
      <c r="E334" s="38"/>
      <c r="F334" s="38"/>
      <c r="G334" s="85">
        <f>C334</f>
        <v>2</v>
      </c>
      <c r="H334" s="119">
        <f>G333+G334</f>
        <v>8</v>
      </c>
      <c r="I334" s="31" t="s">
        <v>20</v>
      </c>
    </row>
    <row r="335" spans="1:9" ht="15.95" customHeight="1">
      <c r="A335" s="55"/>
      <c r="B335" s="111"/>
      <c r="C335" s="20"/>
      <c r="D335" s="21"/>
      <c r="E335" s="21"/>
      <c r="F335" s="21"/>
      <c r="G335" s="190"/>
      <c r="H335" s="199"/>
      <c r="I335" s="20"/>
    </row>
    <row r="336" spans="1:9" ht="15.95" customHeight="1">
      <c r="A336" s="184"/>
      <c r="B336" s="185"/>
      <c r="C336" s="185"/>
      <c r="D336" s="186"/>
      <c r="E336" s="186"/>
      <c r="F336" s="186"/>
      <c r="G336" s="187"/>
      <c r="H336" s="184"/>
      <c r="I336" s="184"/>
    </row>
    <row r="337" spans="1:9" ht="15.95" customHeight="1"/>
    <row r="338" spans="1:9" ht="15.95" customHeight="1">
      <c r="A338" s="3"/>
      <c r="B338" s="241" t="s">
        <v>0</v>
      </c>
      <c r="C338" s="4"/>
      <c r="D338" s="4"/>
      <c r="E338" s="5"/>
      <c r="F338" s="6" t="s">
        <v>1</v>
      </c>
      <c r="G338" s="53"/>
      <c r="H338" s="53"/>
      <c r="I338" s="7"/>
    </row>
    <row r="339" spans="1:9" ht="15.95" customHeight="1">
      <c r="A339" s="8"/>
      <c r="B339" s="241"/>
      <c r="C339" s="4"/>
      <c r="D339" s="4"/>
      <c r="E339" s="5"/>
      <c r="F339" s="6" t="s">
        <v>2</v>
      </c>
      <c r="G339" s="53"/>
      <c r="H339" s="53"/>
      <c r="I339" s="53"/>
    </row>
    <row r="340" spans="1:9" ht="9.9499999999999993" customHeight="1">
      <c r="A340" s="167"/>
      <c r="B340" s="167"/>
      <c r="E340" s="8"/>
      <c r="F340" s="167"/>
      <c r="G340" s="9"/>
      <c r="H340" s="9"/>
      <c r="I340" s="9"/>
    </row>
    <row r="341" spans="1:9" ht="15.95" customHeight="1">
      <c r="B341" s="168" t="s">
        <v>3</v>
      </c>
      <c r="C341" s="169"/>
      <c r="D341" s="169"/>
      <c r="E341" s="169"/>
      <c r="F341" s="169"/>
      <c r="G341" s="9"/>
      <c r="H341" s="10"/>
      <c r="I341" s="54" t="s">
        <v>4</v>
      </c>
    </row>
    <row r="342" spans="1:9" ht="9.9499999999999993" customHeight="1">
      <c r="C342" s="11"/>
      <c r="D342" s="11"/>
      <c r="E342" s="11"/>
      <c r="F342" s="11"/>
      <c r="G342" s="9"/>
      <c r="H342" s="10"/>
      <c r="I342" s="9"/>
    </row>
    <row r="343" spans="1:9" ht="15.95" customHeight="1">
      <c r="A343" s="226" t="s">
        <v>5</v>
      </c>
      <c r="B343" s="226" t="s">
        <v>6</v>
      </c>
      <c r="C343" s="232" t="s">
        <v>7</v>
      </c>
      <c r="D343" s="235" t="s">
        <v>8</v>
      </c>
      <c r="E343" s="236"/>
      <c r="F343" s="237"/>
      <c r="G343" s="226" t="s">
        <v>9</v>
      </c>
      <c r="H343" s="226" t="s">
        <v>10</v>
      </c>
      <c r="I343" s="229" t="s">
        <v>11</v>
      </c>
    </row>
    <row r="344" spans="1:9" ht="15.95" customHeight="1">
      <c r="A344" s="227"/>
      <c r="B344" s="227"/>
      <c r="C344" s="233"/>
      <c r="D344" s="238"/>
      <c r="E344" s="239"/>
      <c r="F344" s="240"/>
      <c r="G344" s="227"/>
      <c r="H344" s="227"/>
      <c r="I344" s="230"/>
    </row>
    <row r="345" spans="1:9" ht="15.95" customHeight="1">
      <c r="A345" s="227"/>
      <c r="B345" s="227"/>
      <c r="C345" s="234"/>
      <c r="D345" s="12" t="s">
        <v>12</v>
      </c>
      <c r="E345" s="13" t="s">
        <v>13</v>
      </c>
      <c r="F345" s="14" t="s">
        <v>14</v>
      </c>
      <c r="G345" s="228"/>
      <c r="H345" s="228"/>
      <c r="I345" s="231"/>
    </row>
    <row r="346" spans="1:9" ht="15.95" customHeight="1">
      <c r="A346" s="200" t="s">
        <v>166</v>
      </c>
      <c r="B346" s="158" t="s">
        <v>167</v>
      </c>
      <c r="C346" s="17"/>
      <c r="D346" s="17"/>
      <c r="E346" s="17"/>
      <c r="F346" s="17"/>
      <c r="G346" s="17"/>
      <c r="H346" s="17"/>
      <c r="I346" s="32"/>
    </row>
    <row r="347" spans="1:9" ht="15.95" customHeight="1">
      <c r="A347" s="59"/>
      <c r="B347" s="178"/>
      <c r="C347" s="31"/>
      <c r="D347" s="38"/>
      <c r="E347" s="32"/>
      <c r="F347" s="38"/>
      <c r="G347" s="38"/>
      <c r="H347" s="32"/>
      <c r="I347" s="32"/>
    </row>
    <row r="348" spans="1:9" ht="24" customHeight="1">
      <c r="A348" s="59" t="s">
        <v>168</v>
      </c>
      <c r="B348" s="30" t="s">
        <v>169</v>
      </c>
      <c r="C348" s="31"/>
      <c r="E348" s="38"/>
      <c r="F348" s="38"/>
      <c r="G348" s="38"/>
      <c r="H348" s="75"/>
      <c r="I348" s="39"/>
    </row>
    <row r="349" spans="1:9" ht="15.95" customHeight="1">
      <c r="A349" s="32"/>
      <c r="B349" s="91"/>
      <c r="C349" s="31"/>
      <c r="D349" s="38" t="s">
        <v>170</v>
      </c>
      <c r="E349" s="38">
        <f>H134</f>
        <v>732.63300000000004</v>
      </c>
      <c r="F349" s="38"/>
      <c r="G349" s="38"/>
      <c r="H349" s="76">
        <f>E349</f>
        <v>732.63300000000004</v>
      </c>
      <c r="I349" s="39" t="s">
        <v>26</v>
      </c>
    </row>
    <row r="350" spans="1:9" ht="15.95" customHeight="1">
      <c r="A350" s="32"/>
      <c r="B350" s="31"/>
      <c r="C350" s="31"/>
      <c r="D350" s="38"/>
      <c r="E350" s="32"/>
      <c r="F350" s="38"/>
      <c r="G350" s="38"/>
      <c r="H350" s="32"/>
      <c r="I350" s="32"/>
    </row>
    <row r="351" spans="1:9" ht="15.95" customHeight="1">
      <c r="A351" s="84" t="s">
        <v>171</v>
      </c>
      <c r="B351" s="47" t="s">
        <v>172</v>
      </c>
      <c r="C351" s="31"/>
      <c r="D351" s="38" t="s">
        <v>173</v>
      </c>
      <c r="F351" s="38"/>
      <c r="G351" s="38">
        <f>H220</f>
        <v>902.28799999999967</v>
      </c>
      <c r="H351" s="32"/>
      <c r="I351" s="32"/>
    </row>
    <row r="352" spans="1:9" ht="15.95" customHeight="1">
      <c r="A352" s="33"/>
      <c r="B352" s="51" t="s">
        <v>89</v>
      </c>
      <c r="C352" s="31">
        <v>-2</v>
      </c>
      <c r="D352" s="38">
        <v>2.2000000000000002</v>
      </c>
      <c r="E352" s="38"/>
      <c r="F352" s="38">
        <v>0.6</v>
      </c>
      <c r="G352" s="87">
        <f>C352*D352*F352</f>
        <v>-2.64</v>
      </c>
      <c r="H352" s="32"/>
      <c r="I352" s="32"/>
    </row>
    <row r="353" spans="1:9" ht="15.95" customHeight="1">
      <c r="A353" s="109"/>
      <c r="B353" s="89"/>
      <c r="C353" s="31">
        <v>-2</v>
      </c>
      <c r="D353" s="38">
        <v>0.6</v>
      </c>
      <c r="E353" s="38"/>
      <c r="F353" s="38">
        <v>0.6</v>
      </c>
      <c r="G353" s="87">
        <f t="shared" ref="G353:G361" si="14">C353*D353*F353</f>
        <v>-0.72</v>
      </c>
      <c r="H353" s="32"/>
      <c r="I353" s="32"/>
    </row>
    <row r="354" spans="1:9" ht="15.95" customHeight="1">
      <c r="A354" s="109"/>
      <c r="B354" s="89"/>
      <c r="C354" s="31">
        <v>-2</v>
      </c>
      <c r="D354" s="38">
        <v>0.6</v>
      </c>
      <c r="E354" s="38"/>
      <c r="F354" s="38">
        <v>1</v>
      </c>
      <c r="G354" s="87">
        <f t="shared" si="14"/>
        <v>-1.2</v>
      </c>
      <c r="H354" s="71"/>
    </row>
    <row r="355" spans="1:9" ht="15.95" customHeight="1">
      <c r="A355" s="32"/>
      <c r="B355" s="51" t="s">
        <v>118</v>
      </c>
      <c r="C355" s="31">
        <v>-4</v>
      </c>
      <c r="D355" s="38">
        <v>2.2000000000000002</v>
      </c>
      <c r="E355" s="38"/>
      <c r="F355" s="38">
        <v>2.1</v>
      </c>
      <c r="G355" s="87">
        <f t="shared" si="14"/>
        <v>-18.480000000000004</v>
      </c>
      <c r="H355" s="82"/>
      <c r="I355" s="31"/>
    </row>
    <row r="356" spans="1:9" ht="15.95" customHeight="1">
      <c r="A356" s="32"/>
      <c r="B356" s="181"/>
      <c r="C356" s="31">
        <v>-4</v>
      </c>
      <c r="D356" s="38">
        <v>2</v>
      </c>
      <c r="E356" s="38"/>
      <c r="F356" s="38">
        <v>2.1</v>
      </c>
      <c r="G356" s="87">
        <f t="shared" si="14"/>
        <v>-16.8</v>
      </c>
      <c r="H356" s="32"/>
      <c r="I356" s="32"/>
    </row>
    <row r="357" spans="1:9" ht="15.95" customHeight="1">
      <c r="A357" s="33"/>
      <c r="B357" s="68" t="s">
        <v>174</v>
      </c>
      <c r="C357" s="31">
        <v>2</v>
      </c>
      <c r="D357" s="38">
        <v>0.9</v>
      </c>
      <c r="E357" s="38"/>
      <c r="F357" s="38">
        <v>0.6</v>
      </c>
      <c r="G357" s="87">
        <f t="shared" si="14"/>
        <v>1.08</v>
      </c>
      <c r="H357" s="32"/>
      <c r="I357" s="32"/>
    </row>
    <row r="358" spans="1:9" ht="15.95" customHeight="1">
      <c r="A358" s="32"/>
      <c r="B358" s="178"/>
      <c r="C358" s="31">
        <v>-4</v>
      </c>
      <c r="D358" s="38">
        <v>0.7</v>
      </c>
      <c r="E358" s="38"/>
      <c r="F358" s="38">
        <v>0.6</v>
      </c>
      <c r="G358" s="87">
        <f t="shared" si="14"/>
        <v>-1.68</v>
      </c>
      <c r="H358" s="32"/>
      <c r="I358" s="32"/>
    </row>
    <row r="359" spans="1:9" ht="15.95" customHeight="1">
      <c r="A359" s="32"/>
      <c r="B359" s="37" t="s">
        <v>86</v>
      </c>
      <c r="C359" s="31">
        <v>-4</v>
      </c>
      <c r="D359" s="38">
        <v>2.2000000000000002</v>
      </c>
      <c r="E359" s="38"/>
      <c r="F359" s="38">
        <v>2.1</v>
      </c>
      <c r="G359" s="87">
        <f t="shared" si="14"/>
        <v>-18.480000000000004</v>
      </c>
      <c r="H359" s="32"/>
      <c r="I359" s="32"/>
    </row>
    <row r="360" spans="1:9" ht="15.95" customHeight="1">
      <c r="A360" s="32"/>
      <c r="B360" s="51"/>
      <c r="C360" s="31">
        <v>-4</v>
      </c>
      <c r="D360" s="38">
        <v>0.9</v>
      </c>
      <c r="E360" s="38"/>
      <c r="F360" s="38">
        <v>2.1</v>
      </c>
      <c r="G360" s="87">
        <f t="shared" si="14"/>
        <v>-7.5600000000000005</v>
      </c>
      <c r="H360" s="32"/>
      <c r="I360" s="32"/>
    </row>
    <row r="361" spans="1:9" ht="15.95" customHeight="1">
      <c r="A361" s="32"/>
      <c r="B361" s="68" t="s">
        <v>53</v>
      </c>
      <c r="C361" s="31">
        <v>3</v>
      </c>
      <c r="D361" s="38">
        <v>0.84</v>
      </c>
      <c r="E361" s="38"/>
      <c r="F361" s="38">
        <v>2.1</v>
      </c>
      <c r="G361" s="87">
        <f t="shared" si="14"/>
        <v>5.2920000000000007</v>
      </c>
      <c r="H361" s="76">
        <f>SUM(G351:G361)</f>
        <v>841.0999999999998</v>
      </c>
      <c r="I361" s="39" t="s">
        <v>26</v>
      </c>
    </row>
    <row r="362" spans="1:9" ht="15.95" customHeight="1">
      <c r="A362" s="32"/>
      <c r="B362" s="68"/>
      <c r="C362" s="31"/>
      <c r="D362" s="38"/>
      <c r="E362" s="38"/>
      <c r="F362" s="38"/>
      <c r="G362" s="38"/>
      <c r="H362" s="32"/>
      <c r="I362" s="32"/>
    </row>
    <row r="363" spans="1:9" ht="24" customHeight="1">
      <c r="A363" s="59" t="s">
        <v>175</v>
      </c>
      <c r="B363" s="34" t="s">
        <v>176</v>
      </c>
      <c r="C363" s="31"/>
      <c r="D363" s="38"/>
      <c r="E363" s="38"/>
      <c r="F363" s="38"/>
      <c r="G363" s="38"/>
      <c r="H363" s="32"/>
      <c r="I363" s="32"/>
    </row>
    <row r="364" spans="1:9" ht="15.95" customHeight="1">
      <c r="A364" s="32"/>
      <c r="B364" s="91" t="s">
        <v>177</v>
      </c>
      <c r="C364" s="31"/>
      <c r="D364" s="38"/>
      <c r="E364" s="38"/>
      <c r="F364" s="38"/>
      <c r="G364" s="38"/>
      <c r="H364" s="71"/>
    </row>
    <row r="365" spans="1:9" ht="15.95" customHeight="1">
      <c r="A365" s="32"/>
      <c r="B365" s="51" t="s">
        <v>89</v>
      </c>
      <c r="C365" s="31">
        <v>2</v>
      </c>
      <c r="D365" s="38">
        <v>2.2000000000000002</v>
      </c>
      <c r="E365" s="38"/>
      <c r="F365" s="38">
        <v>0.6</v>
      </c>
      <c r="G365" s="87">
        <f>C365*D365*F365</f>
        <v>2.64</v>
      </c>
      <c r="H365" s="32"/>
      <c r="I365" s="32"/>
    </row>
    <row r="366" spans="1:9" ht="15.95" customHeight="1">
      <c r="A366" s="32"/>
      <c r="B366" s="89"/>
      <c r="C366" s="31">
        <v>2</v>
      </c>
      <c r="D366" s="38">
        <v>0.6</v>
      </c>
      <c r="E366" s="38"/>
      <c r="F366" s="38">
        <v>0.6</v>
      </c>
      <c r="G366" s="87">
        <f t="shared" ref="G366:G374" si="15">C366*D366*F366</f>
        <v>0.72</v>
      </c>
      <c r="H366" s="32"/>
      <c r="I366" s="32"/>
    </row>
    <row r="367" spans="1:9" ht="15.95" customHeight="1">
      <c r="A367" s="32"/>
      <c r="B367" s="89"/>
      <c r="C367" s="31">
        <v>2</v>
      </c>
      <c r="D367" s="38">
        <v>0.6</v>
      </c>
      <c r="E367" s="38"/>
      <c r="F367" s="38">
        <v>1</v>
      </c>
      <c r="G367" s="87">
        <f t="shared" si="15"/>
        <v>1.2</v>
      </c>
      <c r="H367" s="32"/>
      <c r="I367" s="32"/>
    </row>
    <row r="368" spans="1:9" ht="15.95" customHeight="1">
      <c r="A368" s="32"/>
      <c r="B368" s="51" t="s">
        <v>118</v>
      </c>
      <c r="C368" s="31">
        <v>4</v>
      </c>
      <c r="D368" s="38">
        <v>2.2000000000000002</v>
      </c>
      <c r="E368" s="38"/>
      <c r="F368" s="38">
        <v>2.1</v>
      </c>
      <c r="G368" s="87">
        <f t="shared" si="15"/>
        <v>18.480000000000004</v>
      </c>
      <c r="H368" s="32"/>
      <c r="I368" s="32"/>
    </row>
    <row r="369" spans="1:9" ht="15.95" customHeight="1">
      <c r="A369" s="32"/>
      <c r="B369" s="181"/>
      <c r="C369" s="31">
        <v>4</v>
      </c>
      <c r="D369" s="38">
        <v>2</v>
      </c>
      <c r="E369" s="38"/>
      <c r="F369" s="38">
        <v>2.1</v>
      </c>
      <c r="G369" s="87">
        <f t="shared" si="15"/>
        <v>16.8</v>
      </c>
      <c r="H369" s="32"/>
      <c r="I369" s="32"/>
    </row>
    <row r="370" spans="1:9" ht="15.95" customHeight="1">
      <c r="A370" s="32"/>
      <c r="B370" s="68" t="s">
        <v>174</v>
      </c>
      <c r="C370" s="31">
        <v>2</v>
      </c>
      <c r="D370" s="38">
        <v>0.9</v>
      </c>
      <c r="E370" s="38"/>
      <c r="F370" s="38">
        <v>0.6</v>
      </c>
      <c r="G370" s="87">
        <f t="shared" si="15"/>
        <v>1.08</v>
      </c>
      <c r="H370" s="32"/>
      <c r="I370" s="32"/>
    </row>
    <row r="371" spans="1:9" ht="15.95" customHeight="1">
      <c r="A371" s="32"/>
      <c r="B371" s="178"/>
      <c r="C371" s="31">
        <v>4</v>
      </c>
      <c r="D371" s="38">
        <v>0.7</v>
      </c>
      <c r="E371" s="38"/>
      <c r="F371" s="38">
        <v>0.6</v>
      </c>
      <c r="G371" s="87">
        <f t="shared" si="15"/>
        <v>1.68</v>
      </c>
      <c r="H371" s="82"/>
      <c r="I371" s="31"/>
    </row>
    <row r="372" spans="1:9" ht="15.95" customHeight="1">
      <c r="A372" s="32"/>
      <c r="B372" s="37" t="s">
        <v>86</v>
      </c>
      <c r="C372" s="31">
        <v>4</v>
      </c>
      <c r="D372" s="38">
        <v>2.2000000000000002</v>
      </c>
      <c r="E372" s="38"/>
      <c r="F372" s="38">
        <v>2.1</v>
      </c>
      <c r="G372" s="87">
        <f t="shared" si="15"/>
        <v>18.480000000000004</v>
      </c>
      <c r="H372" s="82"/>
      <c r="I372" s="31"/>
    </row>
    <row r="373" spans="1:9" ht="15.95" customHeight="1">
      <c r="A373" s="32"/>
      <c r="B373" s="51"/>
      <c r="C373" s="31">
        <v>4</v>
      </c>
      <c r="D373" s="38">
        <v>0.9</v>
      </c>
      <c r="E373" s="38"/>
      <c r="F373" s="38">
        <v>2.1</v>
      </c>
      <c r="G373" s="87">
        <f t="shared" si="15"/>
        <v>7.5600000000000005</v>
      </c>
      <c r="H373" s="82"/>
      <c r="I373" s="31"/>
    </row>
    <row r="374" spans="1:9" ht="15.95" customHeight="1">
      <c r="A374" s="32"/>
      <c r="B374" s="68" t="s">
        <v>53</v>
      </c>
      <c r="C374" s="31">
        <v>-3</v>
      </c>
      <c r="D374" s="38">
        <v>0.84</v>
      </c>
      <c r="E374" s="38"/>
      <c r="F374" s="38">
        <v>2.1</v>
      </c>
      <c r="G374" s="87">
        <f t="shared" si="15"/>
        <v>-5.2920000000000007</v>
      </c>
      <c r="H374" s="32"/>
      <c r="I374" s="32"/>
    </row>
    <row r="375" spans="1:9" ht="15.95" customHeight="1">
      <c r="A375" s="46"/>
      <c r="B375" s="91" t="s">
        <v>178</v>
      </c>
      <c r="C375" s="31"/>
      <c r="D375" s="38"/>
      <c r="E375" s="38"/>
      <c r="F375" s="38"/>
      <c r="G375" s="38"/>
      <c r="H375" s="32"/>
      <c r="I375" s="32"/>
    </row>
    <row r="376" spans="1:9" ht="15.95" customHeight="1">
      <c r="A376" s="32"/>
      <c r="B376" s="51" t="s">
        <v>89</v>
      </c>
      <c r="C376" s="31">
        <v>2</v>
      </c>
      <c r="D376" s="38">
        <v>3.1</v>
      </c>
      <c r="E376" s="38">
        <v>2</v>
      </c>
      <c r="F376" s="38"/>
      <c r="G376" s="38">
        <f>C376*D376*E376</f>
        <v>12.4</v>
      </c>
      <c r="H376" s="32"/>
      <c r="I376" s="32"/>
    </row>
    <row r="377" spans="1:9" ht="15.95" customHeight="1">
      <c r="A377" s="32"/>
      <c r="B377" s="51" t="s">
        <v>118</v>
      </c>
      <c r="C377" s="183">
        <v>2</v>
      </c>
      <c r="D377" s="38">
        <v>2.2000000000000002</v>
      </c>
      <c r="E377" s="38">
        <v>2</v>
      </c>
      <c r="F377" s="38"/>
      <c r="G377" s="38">
        <f>C377*D377*E377</f>
        <v>8.8000000000000007</v>
      </c>
      <c r="H377" s="32"/>
      <c r="I377" s="32"/>
    </row>
    <row r="378" spans="1:9" ht="15.95" customHeight="1">
      <c r="A378" s="32"/>
      <c r="B378" s="51" t="s">
        <v>174</v>
      </c>
      <c r="C378" s="31">
        <v>2</v>
      </c>
      <c r="D378" s="38">
        <v>0.9</v>
      </c>
      <c r="E378" s="38">
        <v>0.6</v>
      </c>
      <c r="F378" s="38"/>
      <c r="G378" s="38">
        <f>C378*D378*E378</f>
        <v>1.08</v>
      </c>
      <c r="H378" s="32"/>
      <c r="I378" s="32"/>
    </row>
    <row r="379" spans="1:9" ht="15.95" customHeight="1">
      <c r="A379" s="32"/>
      <c r="B379" s="51" t="s">
        <v>86</v>
      </c>
      <c r="C379" s="31">
        <v>2</v>
      </c>
      <c r="D379" s="38">
        <v>2</v>
      </c>
      <c r="E379" s="38">
        <v>0.9</v>
      </c>
      <c r="F379" s="38"/>
      <c r="G379" s="38">
        <f>C379*D379*E379</f>
        <v>3.6</v>
      </c>
      <c r="H379" s="76">
        <f>SUM(G365:G379)</f>
        <v>89.227999999999994</v>
      </c>
      <c r="I379" s="39" t="s">
        <v>26</v>
      </c>
    </row>
    <row r="380" spans="1:9" ht="15.95" customHeight="1">
      <c r="A380" s="32"/>
      <c r="B380" s="51"/>
      <c r="C380" s="31"/>
      <c r="D380" s="38"/>
      <c r="E380" s="38"/>
      <c r="F380" s="38"/>
      <c r="G380" s="38"/>
      <c r="H380" s="32"/>
      <c r="I380" s="32"/>
    </row>
    <row r="381" spans="1:9" ht="15.95" customHeight="1">
      <c r="A381" s="59" t="s">
        <v>179</v>
      </c>
      <c r="B381" s="47" t="s">
        <v>180</v>
      </c>
      <c r="C381" s="31"/>
      <c r="D381" s="38"/>
      <c r="E381" s="38"/>
      <c r="F381" s="38"/>
      <c r="G381" s="38"/>
      <c r="H381" s="32"/>
      <c r="I381" s="32"/>
    </row>
    <row r="382" spans="1:9" ht="15.95" customHeight="1">
      <c r="A382" s="17"/>
      <c r="B382" s="20"/>
      <c r="C382" s="31"/>
      <c r="D382" s="38"/>
      <c r="E382" s="38"/>
      <c r="F382" s="38"/>
      <c r="G382" s="38"/>
      <c r="H382" s="32"/>
      <c r="I382" s="32"/>
    </row>
    <row r="383" spans="1:9" ht="15.95" customHeight="1">
      <c r="A383" s="59"/>
      <c r="B383" s="34" t="s">
        <v>181</v>
      </c>
      <c r="C383" s="31">
        <v>3</v>
      </c>
      <c r="D383" s="38">
        <v>1.1000000000000001</v>
      </c>
      <c r="E383" s="38"/>
      <c r="F383" s="38">
        <v>2.2000000000000002</v>
      </c>
      <c r="G383" s="38">
        <f>C383*D383*F383</f>
        <v>7.2600000000000016</v>
      </c>
      <c r="H383" s="32"/>
      <c r="I383" s="32"/>
    </row>
    <row r="384" spans="1:9" ht="15.95" customHeight="1">
      <c r="A384" s="197"/>
      <c r="B384" s="153"/>
      <c r="C384" s="31"/>
      <c r="D384" s="38"/>
      <c r="E384" s="38"/>
      <c r="F384" s="38"/>
      <c r="G384" s="38"/>
      <c r="H384" s="32"/>
      <c r="I384" s="32"/>
    </row>
    <row r="385" spans="1:9" ht="15.95" customHeight="1">
      <c r="A385" s="59"/>
      <c r="B385" s="34" t="s">
        <v>182</v>
      </c>
      <c r="C385" s="31">
        <v>9</v>
      </c>
      <c r="D385" s="38">
        <v>1.04</v>
      </c>
      <c r="E385" s="38"/>
      <c r="F385" s="38">
        <v>2.2000000000000002</v>
      </c>
      <c r="G385" s="38">
        <f t="shared" ref="G385:G395" si="16">C385*D385*F385</f>
        <v>20.591999999999999</v>
      </c>
      <c r="H385" s="32"/>
      <c r="I385" s="32"/>
    </row>
    <row r="386" spans="1:9" ht="15.95" customHeight="1">
      <c r="A386" s="197"/>
      <c r="B386" s="153"/>
      <c r="C386" s="31"/>
      <c r="D386" s="38"/>
      <c r="E386" s="38"/>
      <c r="F386" s="38"/>
      <c r="G386" s="38"/>
      <c r="H386" s="32"/>
      <c r="I386" s="32"/>
    </row>
    <row r="387" spans="1:9" ht="15.95" customHeight="1">
      <c r="A387" s="59"/>
      <c r="B387" s="34" t="s">
        <v>183</v>
      </c>
      <c r="C387" s="31">
        <v>12</v>
      </c>
      <c r="D387" s="38">
        <v>0.84</v>
      </c>
      <c r="E387" s="38"/>
      <c r="F387" s="38">
        <v>2.2000000000000002</v>
      </c>
      <c r="G387" s="38">
        <f t="shared" si="16"/>
        <v>22.176000000000002</v>
      </c>
      <c r="H387" s="32"/>
      <c r="I387" s="32"/>
    </row>
    <row r="388" spans="1:9" ht="15.95" customHeight="1">
      <c r="A388" s="197"/>
      <c r="B388" s="153"/>
      <c r="C388" s="31"/>
      <c r="D388" s="38"/>
      <c r="E388" s="38"/>
      <c r="F388" s="38"/>
      <c r="G388" s="38"/>
      <c r="H388" s="32"/>
      <c r="I388" s="32"/>
    </row>
    <row r="389" spans="1:9" ht="15.95" customHeight="1">
      <c r="A389" s="59"/>
      <c r="B389" s="34" t="s">
        <v>184</v>
      </c>
      <c r="C389" s="31">
        <v>16</v>
      </c>
      <c r="D389" s="38">
        <v>0.94</v>
      </c>
      <c r="E389" s="38"/>
      <c r="F389" s="38">
        <v>2.2000000000000002</v>
      </c>
      <c r="G389" s="38">
        <f t="shared" si="16"/>
        <v>33.088000000000001</v>
      </c>
      <c r="H389" s="32"/>
      <c r="I389" s="32"/>
    </row>
    <row r="390" spans="1:9" ht="15.95" customHeight="1">
      <c r="A390" s="197"/>
      <c r="B390" s="153"/>
      <c r="C390" s="31"/>
      <c r="D390" s="38"/>
      <c r="E390" s="38"/>
      <c r="F390" s="38"/>
      <c r="G390" s="38"/>
      <c r="H390" s="32"/>
      <c r="I390" s="32"/>
    </row>
    <row r="391" spans="1:9" ht="15.95" customHeight="1">
      <c r="A391" s="59"/>
      <c r="B391" s="34" t="s">
        <v>185</v>
      </c>
      <c r="C391" s="31">
        <v>4</v>
      </c>
      <c r="D391" s="38">
        <v>1.7</v>
      </c>
      <c r="E391" s="38"/>
      <c r="F391" s="38">
        <v>2</v>
      </c>
      <c r="G391" s="38">
        <f t="shared" si="16"/>
        <v>13.6</v>
      </c>
      <c r="H391" s="32"/>
      <c r="I391" s="32"/>
    </row>
    <row r="392" spans="1:9" ht="15.95" customHeight="1">
      <c r="A392" s="197"/>
      <c r="B392" s="153"/>
      <c r="C392" s="31"/>
      <c r="D392" s="38"/>
      <c r="E392" s="38"/>
      <c r="F392" s="38"/>
      <c r="G392" s="38"/>
      <c r="H392" s="32"/>
      <c r="I392" s="32"/>
    </row>
    <row r="393" spans="1:9" ht="15.95" customHeight="1">
      <c r="A393" s="59"/>
      <c r="B393" s="34" t="s">
        <v>186</v>
      </c>
      <c r="C393" s="31">
        <v>2</v>
      </c>
      <c r="D393" s="38">
        <v>1.1000000000000001</v>
      </c>
      <c r="E393" s="38"/>
      <c r="F393" s="38">
        <v>2</v>
      </c>
      <c r="G393" s="38">
        <f t="shared" si="16"/>
        <v>4.4000000000000004</v>
      </c>
      <c r="H393" s="32"/>
      <c r="I393" s="32"/>
    </row>
    <row r="394" spans="1:9" ht="15.95" customHeight="1">
      <c r="A394" s="197"/>
      <c r="B394" s="153"/>
      <c r="C394" s="31"/>
      <c r="D394" s="38"/>
      <c r="E394" s="38"/>
      <c r="F394" s="38"/>
      <c r="G394" s="38"/>
      <c r="H394" s="32"/>
      <c r="I394" s="32"/>
    </row>
    <row r="395" spans="1:9" ht="15.95" customHeight="1">
      <c r="A395" s="59"/>
      <c r="B395" s="34" t="s">
        <v>187</v>
      </c>
      <c r="C395" s="31">
        <v>4</v>
      </c>
      <c r="D395" s="38">
        <v>6</v>
      </c>
      <c r="E395" s="38"/>
      <c r="F395" s="38">
        <v>0.7</v>
      </c>
      <c r="G395" s="38">
        <f t="shared" si="16"/>
        <v>16.799999999999997</v>
      </c>
      <c r="H395" s="76">
        <f>SUM(G383:G395)</f>
        <v>117.91600000000001</v>
      </c>
      <c r="I395" s="39" t="s">
        <v>26</v>
      </c>
    </row>
    <row r="396" spans="1:9" ht="15.95" customHeight="1">
      <c r="A396" s="197"/>
      <c r="B396" s="153"/>
      <c r="C396" s="31"/>
      <c r="D396" s="38"/>
      <c r="E396" s="38"/>
      <c r="F396" s="38"/>
      <c r="G396" s="21"/>
      <c r="H396" s="32"/>
      <c r="I396" s="32"/>
    </row>
    <row r="397" spans="1:9" ht="15.95" customHeight="1">
      <c r="A397" s="59" t="s">
        <v>188</v>
      </c>
      <c r="B397" s="34" t="s">
        <v>189</v>
      </c>
      <c r="C397" s="31"/>
      <c r="D397" s="143"/>
      <c r="F397" s="71"/>
      <c r="G397" s="71"/>
      <c r="H397" s="160"/>
    </row>
    <row r="398" spans="1:9" ht="15.95" customHeight="1">
      <c r="A398" s="140"/>
      <c r="B398" s="161" t="s">
        <v>190</v>
      </c>
      <c r="C398" s="31">
        <v>15</v>
      </c>
      <c r="D398" s="143">
        <v>3</v>
      </c>
      <c r="E398" s="32"/>
      <c r="F398" s="38">
        <v>3.5</v>
      </c>
      <c r="G398" s="38">
        <f>C398*D398*F398</f>
        <v>157.5</v>
      </c>
      <c r="H398" s="76">
        <f>G397+G398</f>
        <v>157.5</v>
      </c>
      <c r="I398" s="39" t="s">
        <v>26</v>
      </c>
    </row>
    <row r="399" spans="1:9" ht="15.95" customHeight="1">
      <c r="A399" s="32"/>
      <c r="B399" s="31"/>
      <c r="C399" s="31"/>
      <c r="D399" s="38"/>
      <c r="E399" s="38"/>
      <c r="F399" s="38"/>
      <c r="G399" s="21"/>
      <c r="H399" s="32"/>
      <c r="I399" s="32"/>
    </row>
    <row r="400" spans="1:9" ht="15.95" customHeight="1">
      <c r="A400" s="32"/>
      <c r="B400" s="51"/>
      <c r="C400" s="31"/>
      <c r="D400" s="38"/>
      <c r="E400" s="38"/>
      <c r="F400" s="38"/>
      <c r="G400" s="38"/>
      <c r="H400" s="32"/>
      <c r="I400" s="32"/>
    </row>
    <row r="401" spans="1:9" ht="15.95" customHeight="1">
      <c r="A401" s="184"/>
      <c r="B401" s="185"/>
      <c r="C401" s="185"/>
      <c r="D401" s="186"/>
      <c r="E401" s="186"/>
      <c r="F401" s="186"/>
      <c r="G401" s="187"/>
      <c r="H401" s="184"/>
      <c r="I401" s="184"/>
    </row>
    <row r="402" spans="1:9" ht="15.95" customHeight="1">
      <c r="A402" s="201"/>
      <c r="B402" s="83"/>
      <c r="C402" s="83"/>
      <c r="D402" s="87"/>
      <c r="E402" s="87"/>
      <c r="F402" s="87"/>
      <c r="G402" s="202"/>
      <c r="H402" s="201"/>
      <c r="I402" s="201"/>
    </row>
    <row r="403" spans="1:9" ht="15.95" customHeight="1">
      <c r="A403" s="3"/>
      <c r="B403" s="241" t="s">
        <v>0</v>
      </c>
      <c r="C403" s="4"/>
      <c r="D403" s="4"/>
      <c r="E403" s="5"/>
      <c r="F403" s="6" t="s">
        <v>1</v>
      </c>
      <c r="G403" s="53"/>
      <c r="H403" s="53"/>
      <c r="I403" s="7"/>
    </row>
    <row r="404" spans="1:9" ht="15.95" customHeight="1">
      <c r="A404" s="8"/>
      <c r="B404" s="241"/>
      <c r="C404" s="4"/>
      <c r="D404" s="4"/>
      <c r="E404" s="5"/>
      <c r="F404" s="6" t="s">
        <v>2</v>
      </c>
      <c r="G404" s="53"/>
      <c r="H404" s="53"/>
      <c r="I404" s="53"/>
    </row>
    <row r="405" spans="1:9" ht="9.9499999999999993" customHeight="1">
      <c r="A405" s="167"/>
      <c r="B405" s="167"/>
      <c r="E405" s="8"/>
      <c r="F405" s="167"/>
      <c r="G405" s="9"/>
      <c r="H405" s="9"/>
      <c r="I405" s="9"/>
    </row>
    <row r="406" spans="1:9" ht="15.95" customHeight="1">
      <c r="B406" s="168" t="s">
        <v>3</v>
      </c>
      <c r="C406" s="169"/>
      <c r="D406" s="169"/>
      <c r="E406" s="169"/>
      <c r="F406" s="169"/>
      <c r="G406" s="9"/>
      <c r="H406" s="10"/>
      <c r="I406" s="54" t="s">
        <v>4</v>
      </c>
    </row>
    <row r="407" spans="1:9" ht="9.9499999999999993" customHeight="1">
      <c r="C407" s="11"/>
      <c r="D407" s="11"/>
      <c r="E407" s="11"/>
      <c r="F407" s="11"/>
      <c r="G407" s="9"/>
      <c r="H407" s="10"/>
      <c r="I407" s="9"/>
    </row>
    <row r="408" spans="1:9" ht="15.95" customHeight="1">
      <c r="A408" s="226" t="s">
        <v>5</v>
      </c>
      <c r="B408" s="226" t="s">
        <v>6</v>
      </c>
      <c r="C408" s="232" t="s">
        <v>7</v>
      </c>
      <c r="D408" s="235" t="s">
        <v>8</v>
      </c>
      <c r="E408" s="236"/>
      <c r="F408" s="237"/>
      <c r="G408" s="226" t="s">
        <v>9</v>
      </c>
      <c r="H408" s="226" t="s">
        <v>10</v>
      </c>
      <c r="I408" s="229" t="s">
        <v>11</v>
      </c>
    </row>
    <row r="409" spans="1:9" ht="15.95" customHeight="1">
      <c r="A409" s="227"/>
      <c r="B409" s="227"/>
      <c r="C409" s="233"/>
      <c r="D409" s="238"/>
      <c r="E409" s="239"/>
      <c r="F409" s="240"/>
      <c r="G409" s="227"/>
      <c r="H409" s="227"/>
      <c r="I409" s="230"/>
    </row>
    <row r="410" spans="1:9" ht="15.95" customHeight="1">
      <c r="A410" s="227"/>
      <c r="B410" s="227"/>
      <c r="C410" s="234"/>
      <c r="D410" s="12" t="s">
        <v>12</v>
      </c>
      <c r="E410" s="13" t="s">
        <v>13</v>
      </c>
      <c r="F410" s="14" t="s">
        <v>14</v>
      </c>
      <c r="G410" s="228"/>
      <c r="H410" s="228"/>
      <c r="I410" s="231"/>
    </row>
    <row r="411" spans="1:9" ht="15.95" customHeight="1">
      <c r="A411" s="176"/>
      <c r="B411" s="180"/>
      <c r="C411" s="17"/>
      <c r="D411" s="17"/>
      <c r="E411" s="17"/>
      <c r="F411" s="17"/>
      <c r="G411" s="17"/>
      <c r="H411" s="17"/>
      <c r="I411" s="32"/>
    </row>
    <row r="412" spans="1:9" ht="15.95" customHeight="1">
      <c r="A412" s="59"/>
      <c r="B412" s="178"/>
      <c r="C412" s="31"/>
      <c r="D412" s="38"/>
      <c r="E412" s="32"/>
      <c r="F412" s="38"/>
      <c r="G412" s="38"/>
      <c r="H412" s="32"/>
      <c r="I412" s="32"/>
    </row>
    <row r="413" spans="1:9" ht="15.95" customHeight="1">
      <c r="A413" s="59"/>
      <c r="B413" s="114"/>
      <c r="C413" s="31"/>
      <c r="D413" s="38"/>
      <c r="E413" s="32"/>
      <c r="F413" s="38"/>
      <c r="G413" s="38"/>
      <c r="H413" s="32"/>
      <c r="I413" s="32"/>
    </row>
    <row r="414" spans="1:9" ht="15.95" customHeight="1">
      <c r="A414" s="59"/>
      <c r="B414" s="98"/>
      <c r="C414" s="31"/>
      <c r="D414" s="38"/>
      <c r="E414" s="32"/>
      <c r="F414" s="38"/>
      <c r="G414" s="38"/>
      <c r="H414" s="32"/>
      <c r="I414" s="32"/>
    </row>
    <row r="415" spans="1:9" ht="15.95" customHeight="1">
      <c r="A415" s="32"/>
      <c r="B415" s="31"/>
      <c r="C415" s="31"/>
      <c r="D415" s="38"/>
      <c r="E415" s="32"/>
      <c r="F415" s="38"/>
      <c r="G415" s="38"/>
      <c r="H415" s="32"/>
      <c r="I415" s="32"/>
    </row>
    <row r="416" spans="1:9" ht="15.95" customHeight="1">
      <c r="A416" s="32"/>
      <c r="B416" s="51"/>
      <c r="C416" s="31"/>
      <c r="D416" s="38"/>
      <c r="E416" s="38"/>
      <c r="F416" s="38"/>
      <c r="G416" s="38"/>
      <c r="H416" s="32"/>
      <c r="I416" s="32"/>
    </row>
    <row r="417" spans="1:9" ht="15.95" customHeight="1">
      <c r="A417" s="32"/>
      <c r="B417" s="51"/>
      <c r="C417" s="31"/>
      <c r="D417" s="38"/>
      <c r="E417" s="38"/>
      <c r="F417" s="38"/>
      <c r="G417" s="38"/>
      <c r="H417" s="32"/>
      <c r="I417" s="32"/>
    </row>
    <row r="418" spans="1:9" ht="15.95" customHeight="1">
      <c r="A418" s="32"/>
      <c r="B418" s="51"/>
      <c r="C418" s="31"/>
      <c r="D418" s="38"/>
      <c r="E418" s="38"/>
      <c r="F418" s="38"/>
      <c r="G418" s="38"/>
      <c r="H418" s="32"/>
      <c r="I418" s="32"/>
    </row>
    <row r="419" spans="1:9" ht="15.95" customHeight="1">
      <c r="A419" s="32"/>
      <c r="B419" s="51"/>
      <c r="C419" s="31"/>
      <c r="D419" s="38"/>
      <c r="E419" s="38"/>
      <c r="F419" s="38"/>
      <c r="G419" s="38"/>
      <c r="H419" s="32"/>
      <c r="I419" s="32"/>
    </row>
    <row r="420" spans="1:9" ht="15.95" customHeight="1">
      <c r="A420" s="32"/>
      <c r="B420" s="51"/>
      <c r="C420" s="31"/>
      <c r="D420" s="38"/>
      <c r="E420" s="38"/>
      <c r="F420" s="38"/>
      <c r="G420" s="38"/>
      <c r="H420" s="82"/>
      <c r="I420" s="31"/>
    </row>
    <row r="421" spans="1:9" ht="15.95" customHeight="1">
      <c r="A421" s="32"/>
      <c r="B421" s="181"/>
      <c r="C421" s="31"/>
      <c r="D421" s="38"/>
      <c r="E421" s="38"/>
      <c r="F421" s="38"/>
      <c r="G421" s="38"/>
      <c r="H421" s="32"/>
      <c r="I421" s="32"/>
    </row>
    <row r="422" spans="1:9" ht="15.95" customHeight="1">
      <c r="A422" s="33"/>
      <c r="B422" s="34"/>
      <c r="C422" s="31"/>
      <c r="D422" s="38"/>
      <c r="E422" s="38"/>
      <c r="F422" s="38"/>
      <c r="G422" s="38"/>
      <c r="H422" s="32"/>
      <c r="I422" s="32"/>
    </row>
    <row r="423" spans="1:9" ht="15.95" customHeight="1">
      <c r="A423" s="32"/>
      <c r="B423" s="178"/>
      <c r="C423" s="31"/>
      <c r="D423" s="38"/>
      <c r="E423" s="38"/>
      <c r="F423" s="38"/>
      <c r="G423" s="42"/>
      <c r="H423" s="32"/>
      <c r="I423" s="32"/>
    </row>
    <row r="424" spans="1:9" ht="15.95" customHeight="1">
      <c r="A424" s="32"/>
      <c r="B424" s="182"/>
      <c r="C424" s="31"/>
      <c r="D424" s="38"/>
      <c r="E424" s="38"/>
      <c r="F424" s="38"/>
      <c r="G424" s="38"/>
      <c r="H424" s="32"/>
      <c r="I424" s="32"/>
    </row>
    <row r="425" spans="1:9" ht="15.95" customHeight="1">
      <c r="A425" s="32"/>
      <c r="B425" s="51"/>
      <c r="C425" s="31"/>
      <c r="D425" s="38"/>
      <c r="E425" s="38"/>
      <c r="F425" s="38"/>
      <c r="G425" s="38"/>
      <c r="H425" s="32"/>
      <c r="I425" s="32"/>
    </row>
    <row r="426" spans="1:9" ht="15.95" customHeight="1">
      <c r="A426" s="32"/>
      <c r="B426" s="177"/>
      <c r="C426" s="31"/>
      <c r="D426" s="38"/>
      <c r="E426" s="38"/>
      <c r="F426" s="38"/>
      <c r="G426" s="38"/>
      <c r="H426" s="32"/>
      <c r="I426" s="32"/>
    </row>
    <row r="427" spans="1:9" ht="15.95" customHeight="1">
      <c r="A427" s="32"/>
      <c r="B427" s="68"/>
      <c r="C427" s="31"/>
      <c r="D427" s="38"/>
      <c r="E427" s="38"/>
      <c r="F427" s="38"/>
      <c r="G427" s="38"/>
      <c r="H427" s="32"/>
      <c r="I427" s="32"/>
    </row>
    <row r="428" spans="1:9" ht="15.95" customHeight="1">
      <c r="A428" s="32"/>
      <c r="B428" s="51"/>
      <c r="C428" s="31"/>
      <c r="D428" s="38"/>
      <c r="E428" s="38"/>
      <c r="F428" s="38"/>
      <c r="G428" s="38"/>
      <c r="H428" s="32"/>
      <c r="I428" s="32"/>
    </row>
    <row r="429" spans="1:9" ht="15.95" customHeight="1">
      <c r="A429" s="32"/>
      <c r="B429" s="51"/>
      <c r="C429" s="31"/>
      <c r="D429" s="38"/>
      <c r="E429" s="38"/>
      <c r="F429" s="38"/>
      <c r="G429" s="38"/>
      <c r="H429" s="32"/>
      <c r="I429" s="32"/>
    </row>
    <row r="430" spans="1:9" ht="15.95" customHeight="1">
      <c r="A430" s="32"/>
      <c r="B430" s="175"/>
      <c r="C430" s="31"/>
      <c r="D430" s="38"/>
      <c r="E430" s="38"/>
      <c r="F430" s="38"/>
      <c r="G430" s="38"/>
      <c r="H430" s="32"/>
      <c r="I430" s="32"/>
    </row>
    <row r="431" spans="1:9" ht="15.95" customHeight="1">
      <c r="A431" s="32"/>
      <c r="B431" s="51"/>
      <c r="C431" s="31"/>
      <c r="D431" s="38"/>
      <c r="E431" s="38"/>
      <c r="F431" s="38"/>
      <c r="G431" s="38"/>
      <c r="H431" s="32"/>
      <c r="I431" s="32"/>
    </row>
    <row r="432" spans="1:9" ht="15.95" customHeight="1">
      <c r="A432" s="32"/>
      <c r="B432" s="51"/>
      <c r="C432" s="31"/>
      <c r="D432" s="38"/>
      <c r="E432" s="38"/>
      <c r="F432" s="38"/>
      <c r="G432" s="38"/>
      <c r="H432" s="32"/>
      <c r="I432" s="32"/>
    </row>
    <row r="433" spans="1:9" ht="15.95" customHeight="1">
      <c r="A433" s="32"/>
      <c r="B433" s="51"/>
      <c r="C433" s="31"/>
      <c r="D433" s="38"/>
      <c r="E433" s="38"/>
      <c r="F433" s="38"/>
      <c r="G433" s="38"/>
      <c r="H433" s="32"/>
      <c r="I433" s="32"/>
    </row>
    <row r="434" spans="1:9" ht="15.95" customHeight="1">
      <c r="A434" s="32"/>
      <c r="B434" s="51"/>
      <c r="C434" s="31"/>
      <c r="D434" s="38"/>
      <c r="E434" s="38"/>
      <c r="F434" s="38"/>
      <c r="G434" s="38"/>
      <c r="H434" s="32"/>
      <c r="I434" s="32"/>
    </row>
    <row r="435" spans="1:9" ht="15.95" customHeight="1">
      <c r="A435" s="32"/>
      <c r="B435" s="51"/>
      <c r="C435" s="31"/>
      <c r="D435" s="38"/>
      <c r="E435" s="38"/>
      <c r="F435" s="38"/>
      <c r="G435" s="38"/>
      <c r="H435" s="32"/>
      <c r="I435" s="32"/>
    </row>
    <row r="436" spans="1:9" ht="15.95" customHeight="1">
      <c r="A436" s="32"/>
      <c r="B436" s="51"/>
      <c r="C436" s="31"/>
      <c r="D436" s="38"/>
      <c r="E436" s="38"/>
      <c r="F436" s="38"/>
      <c r="G436" s="38"/>
      <c r="H436" s="82"/>
      <c r="I436" s="31"/>
    </row>
    <row r="437" spans="1:9" ht="15.95" customHeight="1">
      <c r="A437" s="32"/>
      <c r="B437" s="51"/>
      <c r="C437" s="31"/>
      <c r="D437" s="38"/>
      <c r="E437" s="38"/>
      <c r="F437" s="38"/>
      <c r="G437" s="38"/>
      <c r="H437" s="82"/>
      <c r="I437" s="31"/>
    </row>
    <row r="438" spans="1:9" ht="15.95" customHeight="1">
      <c r="A438" s="32"/>
      <c r="B438" s="51"/>
      <c r="C438" s="31"/>
      <c r="D438" s="38"/>
      <c r="E438" s="38"/>
      <c r="F438" s="38"/>
      <c r="G438" s="38"/>
      <c r="H438" s="82"/>
      <c r="I438" s="31"/>
    </row>
    <row r="439" spans="1:9" ht="15.95" customHeight="1">
      <c r="A439" s="32"/>
      <c r="B439" s="51"/>
      <c r="C439" s="31"/>
      <c r="D439" s="38"/>
      <c r="E439" s="38"/>
      <c r="F439" s="38"/>
      <c r="G439" s="38"/>
      <c r="H439" s="32"/>
      <c r="I439" s="32"/>
    </row>
    <row r="440" spans="1:9" ht="15.95" customHeight="1">
      <c r="A440" s="46"/>
      <c r="B440" s="115"/>
      <c r="C440" s="31"/>
      <c r="D440" s="38"/>
      <c r="E440" s="38"/>
      <c r="F440" s="38"/>
      <c r="G440" s="38"/>
      <c r="H440" s="32"/>
      <c r="I440" s="32"/>
    </row>
    <row r="441" spans="1:9" ht="15.95" customHeight="1">
      <c r="A441" s="32"/>
      <c r="B441" s="69"/>
      <c r="C441" s="31"/>
      <c r="D441" s="38"/>
      <c r="E441" s="38"/>
      <c r="F441" s="38"/>
      <c r="G441" s="38"/>
      <c r="H441" s="32"/>
      <c r="I441" s="32"/>
    </row>
    <row r="442" spans="1:9" ht="15.95" customHeight="1">
      <c r="A442" s="32"/>
      <c r="B442" s="51"/>
      <c r="C442" s="183"/>
      <c r="D442" s="38"/>
      <c r="E442" s="38"/>
      <c r="F442" s="38"/>
      <c r="G442" s="38"/>
      <c r="H442" s="32"/>
      <c r="I442" s="32"/>
    </row>
    <row r="443" spans="1:9" ht="15.95" customHeight="1">
      <c r="A443" s="32"/>
      <c r="B443" s="31"/>
      <c r="C443" s="31"/>
      <c r="D443" s="38"/>
      <c r="E443" s="38"/>
      <c r="F443" s="38"/>
      <c r="G443" s="38"/>
      <c r="H443" s="32"/>
      <c r="I443" s="32"/>
    </row>
    <row r="444" spans="1:9" ht="15.95" customHeight="1">
      <c r="A444" s="32"/>
      <c r="B444" s="51"/>
      <c r="C444" s="31"/>
      <c r="D444" s="38"/>
      <c r="E444" s="38"/>
      <c r="F444" s="38"/>
      <c r="G444" s="38"/>
      <c r="H444" s="32"/>
      <c r="I444" s="32"/>
    </row>
    <row r="445" spans="1:9" ht="15.95" customHeight="1">
      <c r="A445" s="32"/>
      <c r="B445" s="51"/>
      <c r="C445" s="31"/>
      <c r="D445" s="38"/>
      <c r="E445" s="38"/>
      <c r="F445" s="38"/>
      <c r="G445" s="38"/>
      <c r="H445" s="32"/>
      <c r="I445" s="32"/>
    </row>
    <row r="446" spans="1:9" ht="15.95" customHeight="1">
      <c r="A446" s="32"/>
      <c r="B446" s="51"/>
      <c r="C446" s="31"/>
      <c r="D446" s="38"/>
      <c r="E446" s="38"/>
      <c r="F446" s="38"/>
      <c r="G446" s="38"/>
      <c r="H446" s="32"/>
      <c r="I446" s="32"/>
    </row>
    <row r="447" spans="1:9" ht="15.95" customHeight="1">
      <c r="A447" s="32"/>
      <c r="B447" s="31"/>
      <c r="C447" s="31"/>
      <c r="D447" s="38"/>
      <c r="E447" s="38"/>
      <c r="F447" s="38"/>
      <c r="G447" s="38"/>
      <c r="H447" s="32"/>
      <c r="I447" s="32"/>
    </row>
    <row r="448" spans="1:9" ht="15.95" customHeight="1">
      <c r="A448" s="32"/>
      <c r="B448" s="51"/>
      <c r="C448" s="31"/>
      <c r="D448" s="38"/>
      <c r="E448" s="38"/>
      <c r="F448" s="38"/>
      <c r="G448" s="38"/>
      <c r="H448" s="32"/>
      <c r="I448" s="32"/>
    </row>
    <row r="449" spans="1:9" ht="15.95" customHeight="1">
      <c r="A449" s="32"/>
      <c r="B449" s="51"/>
      <c r="C449" s="31"/>
      <c r="D449" s="38"/>
      <c r="E449" s="38"/>
      <c r="F449" s="38"/>
      <c r="G449" s="38"/>
      <c r="H449" s="32"/>
      <c r="I449" s="32"/>
    </row>
    <row r="450" spans="1:9" ht="15.95" customHeight="1">
      <c r="A450" s="32"/>
      <c r="B450" s="31"/>
      <c r="C450" s="31"/>
      <c r="D450" s="38"/>
      <c r="E450" s="38"/>
      <c r="F450" s="38"/>
      <c r="G450" s="38"/>
      <c r="H450" s="32"/>
      <c r="I450" s="32"/>
    </row>
    <row r="451" spans="1:9" ht="15.95" customHeight="1">
      <c r="A451" s="32"/>
      <c r="B451" s="51"/>
      <c r="C451" s="31"/>
      <c r="D451" s="38"/>
      <c r="E451" s="38"/>
      <c r="F451" s="38"/>
      <c r="G451" s="38"/>
      <c r="H451" s="32"/>
      <c r="I451" s="32"/>
    </row>
    <row r="452" spans="1:9" ht="15.95" customHeight="1">
      <c r="A452" s="32"/>
      <c r="B452" s="51"/>
      <c r="C452" s="31"/>
      <c r="D452" s="38"/>
      <c r="E452" s="38"/>
      <c r="F452" s="38"/>
      <c r="G452" s="38"/>
      <c r="H452" s="32"/>
      <c r="I452" s="32"/>
    </row>
    <row r="453" spans="1:9" ht="15.95" customHeight="1">
      <c r="A453" s="32"/>
      <c r="B453" s="31"/>
      <c r="C453" s="31"/>
      <c r="D453" s="38"/>
      <c r="E453" s="38"/>
      <c r="F453" s="38"/>
      <c r="G453" s="38"/>
      <c r="H453" s="32"/>
      <c r="I453" s="32"/>
    </row>
    <row r="454" spans="1:9" ht="15.95" customHeight="1">
      <c r="A454" s="32"/>
      <c r="B454" s="51"/>
      <c r="C454" s="31"/>
      <c r="D454" s="38"/>
      <c r="E454" s="38"/>
      <c r="F454" s="38"/>
      <c r="G454" s="38"/>
      <c r="H454" s="32"/>
      <c r="I454" s="32"/>
    </row>
    <row r="455" spans="1:9" ht="15.95" customHeight="1">
      <c r="A455" s="32"/>
      <c r="B455" s="51"/>
      <c r="C455" s="31"/>
      <c r="D455" s="38"/>
      <c r="E455" s="38"/>
      <c r="F455" s="38"/>
      <c r="G455" s="38"/>
      <c r="H455" s="32"/>
      <c r="I455" s="32"/>
    </row>
    <row r="456" spans="1:9" ht="15.95" customHeight="1">
      <c r="A456" s="32"/>
      <c r="B456" s="181"/>
      <c r="C456" s="31"/>
      <c r="D456" s="38"/>
      <c r="E456" s="38"/>
      <c r="F456" s="38"/>
      <c r="G456" s="21"/>
      <c r="H456" s="32"/>
      <c r="I456" s="32"/>
    </row>
    <row r="457" spans="1:9" ht="15.95" customHeight="1">
      <c r="A457" s="32"/>
      <c r="B457" s="51"/>
      <c r="C457" s="31"/>
      <c r="D457" s="38"/>
      <c r="E457" s="38"/>
      <c r="F457" s="38"/>
      <c r="G457" s="21"/>
      <c r="H457" s="32"/>
      <c r="I457" s="32"/>
    </row>
    <row r="458" spans="1:9" ht="15.95" customHeight="1">
      <c r="A458" s="32"/>
      <c r="B458" s="51"/>
      <c r="C458" s="31"/>
      <c r="D458" s="38"/>
      <c r="E458" s="38"/>
      <c r="F458" s="38"/>
      <c r="G458" s="21"/>
      <c r="H458" s="32"/>
      <c r="I458" s="32"/>
    </row>
    <row r="459" spans="1:9" ht="15.95" customHeight="1">
      <c r="A459" s="32"/>
      <c r="B459" s="51"/>
      <c r="C459" s="31"/>
      <c r="D459" s="38"/>
      <c r="E459" s="38"/>
      <c r="F459" s="38"/>
      <c r="G459" s="21"/>
      <c r="H459" s="32"/>
      <c r="I459" s="32"/>
    </row>
    <row r="460" spans="1:9" ht="15.95" customHeight="1">
      <c r="A460" s="32"/>
      <c r="B460" s="51"/>
      <c r="C460" s="31"/>
      <c r="D460" s="38"/>
      <c r="E460" s="38"/>
      <c r="F460" s="38"/>
      <c r="G460" s="21"/>
      <c r="H460" s="32"/>
      <c r="I460" s="32"/>
    </row>
    <row r="461" spans="1:9" ht="15.95" customHeight="1">
      <c r="A461" s="32"/>
      <c r="B461" s="51"/>
      <c r="C461" s="31"/>
      <c r="D461" s="38"/>
      <c r="E461" s="38"/>
      <c r="F461" s="38"/>
      <c r="G461" s="21"/>
      <c r="H461" s="32"/>
      <c r="I461" s="32"/>
    </row>
    <row r="462" spans="1:9" ht="15.95" customHeight="1">
      <c r="A462" s="32"/>
      <c r="B462" s="51"/>
      <c r="C462" s="31"/>
      <c r="D462" s="38"/>
      <c r="E462" s="38"/>
      <c r="F462" s="38"/>
      <c r="G462" s="21"/>
      <c r="H462" s="32"/>
      <c r="I462" s="32"/>
    </row>
    <row r="463" spans="1:9" ht="15.95" customHeight="1">
      <c r="A463" s="32"/>
      <c r="B463" s="31"/>
      <c r="C463" s="31"/>
      <c r="D463" s="38"/>
      <c r="E463" s="38"/>
      <c r="F463" s="38"/>
      <c r="G463" s="21"/>
      <c r="I463" s="71"/>
    </row>
    <row r="464" spans="1:9" ht="15.95" customHeight="1">
      <c r="A464" s="32"/>
      <c r="B464" s="31"/>
      <c r="C464" s="31"/>
      <c r="D464" s="38"/>
      <c r="E464" s="38"/>
      <c r="F464" s="38"/>
      <c r="G464" s="21"/>
      <c r="H464" s="32"/>
      <c r="I464" s="32"/>
    </row>
    <row r="465" spans="1:9" ht="15.95" customHeight="1">
      <c r="A465" s="32"/>
      <c r="B465" s="51"/>
      <c r="C465" s="31"/>
      <c r="D465" s="38"/>
      <c r="E465" s="38"/>
      <c r="F465" s="38"/>
      <c r="G465" s="38"/>
      <c r="H465" s="32"/>
      <c r="I465" s="32"/>
    </row>
    <row r="466" spans="1:9" ht="15.95" customHeight="1">
      <c r="A466" s="184"/>
      <c r="B466" s="185"/>
      <c r="C466" s="185"/>
      <c r="D466" s="186"/>
      <c r="E466" s="186"/>
      <c r="F466" s="186"/>
      <c r="G466" s="187"/>
      <c r="H466" s="184"/>
      <c r="I466" s="184"/>
    </row>
    <row r="467" spans="1:9" ht="15.95" customHeight="1"/>
    <row r="468" spans="1:9" ht="15.95" customHeight="1"/>
    <row r="469" spans="1:9" ht="15.95" customHeight="1"/>
    <row r="470" spans="1:9" ht="15.95" customHeight="1"/>
    <row r="471" spans="1:9" ht="15.95" customHeight="1"/>
    <row r="472" spans="1:9" ht="15.95" customHeight="1"/>
    <row r="473" spans="1:9" ht="15.95" customHeight="1"/>
    <row r="474" spans="1:9" ht="15.95" customHeight="1"/>
    <row r="475" spans="1:9" ht="15.95" customHeight="1"/>
    <row r="476" spans="1:9" ht="15.95" customHeight="1"/>
    <row r="477" spans="1:9" ht="15.95" customHeight="1"/>
    <row r="478" spans="1:9" ht="15.95" customHeight="1"/>
    <row r="479" spans="1:9" ht="15.95" customHeight="1"/>
    <row r="480" spans="1:9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ht="15.95" customHeight="1"/>
    <row r="578" ht="15.95" customHeight="1"/>
    <row r="579" ht="15.95" customHeight="1"/>
    <row r="580" ht="15.95" customHeight="1"/>
    <row r="581" ht="15.95" customHeight="1"/>
    <row r="582" ht="15.95" customHeight="1"/>
    <row r="583" ht="15.95" customHeight="1"/>
    <row r="584" ht="15.95" customHeight="1"/>
    <row r="585" ht="15.95" customHeight="1"/>
    <row r="586" ht="15.95" customHeight="1"/>
    <row r="587" ht="15.95" customHeight="1"/>
    <row r="588" ht="15.95" customHeight="1"/>
    <row r="589" ht="15.95" customHeight="1"/>
    <row r="590" ht="15.95" customHeight="1"/>
    <row r="591" ht="15.95" customHeight="1"/>
    <row r="592" ht="15.95" customHeight="1"/>
    <row r="593" ht="15.95" customHeight="1"/>
    <row r="594" ht="15.95" customHeight="1"/>
    <row r="595" ht="15.95" customHeight="1"/>
    <row r="596" ht="15.95" customHeight="1"/>
    <row r="597" ht="15.95" customHeight="1"/>
    <row r="598" ht="15.95" customHeight="1"/>
    <row r="599" ht="15.95" customHeight="1"/>
    <row r="600" ht="15.95" customHeight="1"/>
    <row r="601" ht="15.95" customHeight="1"/>
    <row r="602" ht="15.95" customHeight="1"/>
    <row r="603" ht="15.95" customHeight="1"/>
    <row r="604" ht="15.95" customHeight="1"/>
    <row r="605" ht="15.95" customHeight="1"/>
    <row r="606" ht="15.95" customHeight="1"/>
    <row r="607" ht="15.95" customHeight="1"/>
    <row r="608" ht="15.95" customHeight="1"/>
    <row r="609" ht="15.95" customHeight="1"/>
    <row r="610" ht="15.95" customHeight="1"/>
    <row r="611" ht="15.95" customHeight="1"/>
    <row r="612" ht="15.95" customHeight="1"/>
    <row r="613" ht="15.95" customHeight="1"/>
    <row r="614" ht="15.95" customHeight="1"/>
    <row r="615" ht="15.95" customHeight="1"/>
    <row r="616" ht="15.95" customHeight="1"/>
    <row r="617" ht="15.95" customHeight="1"/>
    <row r="618" ht="15.95" customHeight="1"/>
    <row r="619" ht="15.95" customHeight="1"/>
    <row r="620" ht="15.95" customHeight="1"/>
    <row r="621" ht="15.95" customHeight="1"/>
    <row r="622" ht="15.95" customHeight="1"/>
    <row r="623" ht="15.95" customHeight="1"/>
    <row r="624" ht="15.95" customHeight="1"/>
    <row r="625" ht="15.95" customHeight="1"/>
    <row r="626" ht="15.95" customHeight="1"/>
    <row r="627" ht="15.95" customHeight="1"/>
    <row r="628" ht="15.95" customHeight="1"/>
    <row r="629" ht="15.95" customHeight="1"/>
    <row r="630" ht="15.95" customHeight="1"/>
    <row r="631" ht="15.95" customHeight="1"/>
    <row r="632" ht="15.95" customHeight="1"/>
    <row r="633" ht="15.95" customHeight="1"/>
    <row r="634" ht="15.95" customHeight="1"/>
    <row r="635" ht="15.95" customHeight="1"/>
    <row r="636" ht="15.95" customHeight="1"/>
    <row r="637" ht="15.95" customHeight="1"/>
    <row r="638" ht="15.95" customHeight="1"/>
    <row r="639" ht="15.95" customHeight="1"/>
    <row r="640" ht="15.95" customHeight="1"/>
    <row r="641" ht="15.95" customHeight="1"/>
    <row r="642" ht="15.95" customHeight="1"/>
    <row r="643" ht="15.95" customHeight="1"/>
    <row r="644" ht="15.95" customHeight="1"/>
    <row r="645" ht="15.95" customHeight="1"/>
    <row r="646" ht="15.95" customHeight="1"/>
    <row r="647" ht="15.95" customHeight="1"/>
    <row r="648" ht="15.95" customHeight="1"/>
    <row r="649" ht="15.95" customHeight="1"/>
    <row r="650" ht="15.95" customHeight="1"/>
    <row r="651" ht="15.95" customHeight="1"/>
    <row r="652" ht="15.95" customHeight="1"/>
    <row r="653" ht="15.95" customHeight="1"/>
    <row r="654" ht="15.95" customHeight="1"/>
    <row r="655" ht="15.95" customHeight="1"/>
    <row r="656" ht="15.95" customHeight="1"/>
    <row r="657" ht="15.95" customHeight="1"/>
    <row r="658" ht="15.95" customHeight="1"/>
    <row r="659" ht="15.95" customHeight="1"/>
    <row r="660" ht="15.95" customHeight="1"/>
    <row r="661" ht="15.95" customHeight="1"/>
    <row r="662" ht="15.95" customHeight="1"/>
    <row r="663" ht="15.95" customHeight="1"/>
    <row r="664" ht="15.95" customHeight="1"/>
    <row r="665" ht="15.95" customHeight="1"/>
    <row r="666" ht="15.95" customHeight="1"/>
    <row r="667" ht="15.95" customHeight="1"/>
    <row r="668" ht="15.95" customHeight="1"/>
    <row r="669" ht="15.95" customHeight="1"/>
    <row r="670" ht="15.95" customHeight="1"/>
    <row r="671" ht="15.95" customHeight="1"/>
    <row r="672" ht="15.95" customHeight="1"/>
    <row r="673" ht="15.95" customHeight="1"/>
    <row r="674" ht="15.95" customHeight="1"/>
    <row r="675" ht="15.95" customHeight="1"/>
    <row r="676" ht="15.95" customHeight="1"/>
    <row r="677" ht="15.95" customHeight="1"/>
    <row r="678" ht="15.95" customHeight="1"/>
    <row r="679" ht="15.95" customHeight="1"/>
    <row r="680" ht="15.95" customHeight="1"/>
    <row r="681" ht="15.95" customHeight="1"/>
    <row r="682" ht="15.95" customHeight="1"/>
    <row r="683" ht="15.95" customHeight="1"/>
    <row r="684" ht="15.95" customHeight="1"/>
    <row r="685" ht="15.95" customHeight="1"/>
    <row r="686" ht="15.95" customHeight="1"/>
    <row r="687" ht="15.95" customHeight="1"/>
    <row r="688" ht="15.95" customHeight="1"/>
    <row r="689" ht="15.95" customHeight="1"/>
    <row r="690" ht="15.95" customHeight="1"/>
    <row r="691" ht="15.95" customHeight="1"/>
    <row r="692" ht="15.95" customHeight="1"/>
    <row r="693" ht="15.95" customHeight="1"/>
    <row r="694" ht="15.95" customHeight="1"/>
    <row r="695" ht="15.95" customHeight="1"/>
    <row r="696" ht="15.95" customHeight="1"/>
    <row r="697" ht="15.95" customHeight="1"/>
    <row r="698" ht="15.95" customHeight="1"/>
    <row r="699" ht="15.95" customHeight="1"/>
    <row r="700" ht="15.95" customHeight="1"/>
    <row r="701" ht="15.95" customHeight="1"/>
    <row r="702" ht="15.95" customHeight="1"/>
    <row r="703" ht="15.95" customHeight="1"/>
    <row r="704" ht="15.95" customHeight="1"/>
    <row r="705" ht="15.95" customHeight="1"/>
    <row r="706" ht="15.95" customHeight="1"/>
    <row r="707" ht="15.95" customHeight="1"/>
    <row r="708" ht="15.95" customHeight="1"/>
    <row r="709" ht="15.95" customHeight="1"/>
    <row r="710" ht="15.95" customHeight="1"/>
    <row r="711" ht="15.95" customHeight="1"/>
    <row r="712" ht="15.95" customHeight="1"/>
    <row r="713" ht="15.95" customHeight="1"/>
    <row r="714" ht="15.95" customHeight="1"/>
    <row r="715" ht="15.95" customHeight="1"/>
    <row r="716" ht="15.95" customHeight="1"/>
    <row r="717" ht="15.95" customHeight="1"/>
    <row r="718" ht="15.95" customHeight="1"/>
    <row r="719" ht="15.95" customHeight="1"/>
    <row r="720" ht="15.95" customHeight="1"/>
    <row r="721" ht="15.95" customHeight="1"/>
    <row r="722" ht="15.95" customHeight="1"/>
    <row r="723" ht="15.95" customHeight="1"/>
    <row r="724" ht="15.95" customHeight="1"/>
    <row r="725" ht="15.95" customHeight="1"/>
    <row r="726" ht="15.95" customHeight="1"/>
    <row r="727" ht="15.95" customHeight="1"/>
    <row r="728" ht="15.95" customHeight="1"/>
    <row r="729" ht="15.95" customHeight="1"/>
    <row r="730" ht="15.95" customHeight="1"/>
    <row r="731" ht="15.95" customHeight="1"/>
    <row r="732" ht="15.95" customHeight="1"/>
    <row r="733" ht="15.95" customHeight="1"/>
    <row r="734" ht="15.95" customHeight="1"/>
    <row r="735" ht="15.95" customHeight="1"/>
    <row r="736" ht="15.95" customHeight="1"/>
    <row r="737" ht="15.95" customHeight="1"/>
    <row r="738" ht="15.95" customHeight="1"/>
    <row r="739" ht="15.95" customHeight="1"/>
    <row r="740" ht="15.95" customHeight="1"/>
    <row r="741" ht="15.95" customHeight="1"/>
    <row r="742" ht="15.95" customHeight="1"/>
    <row r="743" ht="15.95" customHeight="1"/>
    <row r="744" ht="15.95" customHeight="1"/>
    <row r="745" ht="15.95" customHeight="1"/>
    <row r="746" ht="15.95" customHeight="1"/>
    <row r="747" ht="15.95" customHeight="1"/>
    <row r="748" ht="15.95" customHeight="1"/>
    <row r="749" ht="15.95" customHeight="1"/>
    <row r="750" ht="15.95" customHeight="1"/>
    <row r="751" ht="15.95" customHeight="1"/>
    <row r="752" ht="15.95" customHeight="1"/>
    <row r="753" ht="15.95" customHeight="1"/>
    <row r="754" ht="15.95" customHeight="1"/>
    <row r="755" ht="15.95" customHeight="1"/>
    <row r="756" ht="15.95" customHeight="1"/>
    <row r="757" ht="15.95" customHeight="1"/>
    <row r="758" ht="15.95" customHeight="1"/>
    <row r="759" ht="15.95" customHeight="1"/>
    <row r="760" ht="15.95" customHeight="1"/>
    <row r="761" ht="15.95" customHeight="1"/>
    <row r="762" ht="15.95" customHeight="1"/>
    <row r="763" ht="15.95" customHeight="1"/>
    <row r="764" ht="15.95" customHeight="1"/>
    <row r="765" ht="15.95" customHeight="1"/>
    <row r="766" ht="15.95" customHeight="1"/>
  </sheetData>
  <mergeCells count="56">
    <mergeCell ref="A6:A8"/>
    <mergeCell ref="A75:A77"/>
    <mergeCell ref="A142:A144"/>
    <mergeCell ref="A208:A210"/>
    <mergeCell ref="A274:A276"/>
    <mergeCell ref="A343:A345"/>
    <mergeCell ref="A408:A410"/>
    <mergeCell ref="B1:B2"/>
    <mergeCell ref="B6:B8"/>
    <mergeCell ref="B70:B71"/>
    <mergeCell ref="B75:B77"/>
    <mergeCell ref="B137:B138"/>
    <mergeCell ref="B142:B144"/>
    <mergeCell ref="B203:B204"/>
    <mergeCell ref="B208:B210"/>
    <mergeCell ref="B269:B270"/>
    <mergeCell ref="B274:B276"/>
    <mergeCell ref="B338:B339"/>
    <mergeCell ref="B343:B345"/>
    <mergeCell ref="B403:B404"/>
    <mergeCell ref="B408:B410"/>
    <mergeCell ref="C6:C8"/>
    <mergeCell ref="C75:C77"/>
    <mergeCell ref="C142:C144"/>
    <mergeCell ref="C208:C210"/>
    <mergeCell ref="C274:C276"/>
    <mergeCell ref="C343:C345"/>
    <mergeCell ref="C408:C410"/>
    <mergeCell ref="G6:G8"/>
    <mergeCell ref="G75:G77"/>
    <mergeCell ref="G142:G144"/>
    <mergeCell ref="G208:G210"/>
    <mergeCell ref="G274:G276"/>
    <mergeCell ref="G343:G345"/>
    <mergeCell ref="G408:G410"/>
    <mergeCell ref="D408:F409"/>
    <mergeCell ref="D343:F344"/>
    <mergeCell ref="D142:F143"/>
    <mergeCell ref="D6:F7"/>
    <mergeCell ref="D75:F76"/>
    <mergeCell ref="D208:F209"/>
    <mergeCell ref="D274:F275"/>
    <mergeCell ref="H343:H345"/>
    <mergeCell ref="H408:H410"/>
    <mergeCell ref="I6:I8"/>
    <mergeCell ref="I75:I77"/>
    <mergeCell ref="I142:I144"/>
    <mergeCell ref="I208:I210"/>
    <mergeCell ref="I274:I276"/>
    <mergeCell ref="I343:I345"/>
    <mergeCell ref="I408:I410"/>
    <mergeCell ref="H6:H8"/>
    <mergeCell ref="H75:H77"/>
    <mergeCell ref="H142:H144"/>
    <mergeCell ref="H208:H210"/>
    <mergeCell ref="H274:H276"/>
  </mergeCells>
  <pageMargins left="0.39370078740157499" right="0.196850393700787" top="0.196850393700787" bottom="0.39370078740157499" header="0.511811023622047" footer="0.511811023622047"/>
  <pageSetup paperSize="9" scale="78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5"/>
  </sheetPr>
  <dimension ref="A1:J607"/>
  <sheetViews>
    <sheetView workbookViewId="0">
      <selection activeCell="A10" sqref="A10:I11"/>
    </sheetView>
  </sheetViews>
  <sheetFormatPr baseColWidth="10" defaultColWidth="11" defaultRowHeight="12.75"/>
  <cols>
    <col min="1" max="1" width="6.7109375" customWidth="1"/>
    <col min="2" max="2" width="48.7109375" customWidth="1"/>
    <col min="3" max="3" width="5.7109375" customWidth="1"/>
    <col min="4" max="8" width="10.7109375" customWidth="1"/>
    <col min="9" max="9" width="5.7109375" customWidth="1"/>
  </cols>
  <sheetData>
    <row r="1" spans="1:9" ht="16.5">
      <c r="A1" s="3"/>
      <c r="B1" s="243" t="s">
        <v>0</v>
      </c>
      <c r="C1" s="4"/>
      <c r="D1" s="4"/>
      <c r="E1" s="5"/>
      <c r="F1" s="6" t="s">
        <v>1</v>
      </c>
      <c r="G1" s="7"/>
      <c r="H1" s="7"/>
      <c r="I1" s="7"/>
    </row>
    <row r="2" spans="1:9" ht="16.5">
      <c r="A2" s="8"/>
      <c r="B2" s="243"/>
      <c r="C2" s="4"/>
      <c r="D2" s="4"/>
      <c r="E2" s="5"/>
      <c r="F2" s="6" t="s">
        <v>2</v>
      </c>
      <c r="G2" s="7"/>
      <c r="H2" s="7"/>
      <c r="I2" s="7"/>
    </row>
    <row r="3" spans="1:9" ht="9.9499999999999993" customHeight="1">
      <c r="A3" s="8"/>
      <c r="B3" s="243"/>
      <c r="C3" s="4"/>
      <c r="D3" s="4"/>
      <c r="E3" s="5"/>
      <c r="I3" s="53"/>
    </row>
    <row r="4" spans="1:9" ht="20.100000000000001" customHeight="1">
      <c r="C4" s="244" t="s">
        <v>191</v>
      </c>
      <c r="D4" s="244"/>
      <c r="E4" s="244"/>
      <c r="F4" s="244"/>
      <c r="G4" s="9"/>
      <c r="H4" s="10"/>
      <c r="I4" s="54" t="s">
        <v>4</v>
      </c>
    </row>
    <row r="5" spans="1:9" ht="9.9499999999999993" customHeight="1">
      <c r="C5" s="11"/>
      <c r="D5" s="11"/>
      <c r="E5" s="11"/>
      <c r="F5" s="11"/>
      <c r="G5" s="9"/>
      <c r="H5" s="10"/>
      <c r="I5" s="9"/>
    </row>
    <row r="6" spans="1:9" ht="11.1" customHeight="1">
      <c r="A6" s="226" t="s">
        <v>5</v>
      </c>
      <c r="B6" s="226" t="s">
        <v>6</v>
      </c>
      <c r="C6" s="232" t="s">
        <v>7</v>
      </c>
      <c r="D6" s="235" t="s">
        <v>8</v>
      </c>
      <c r="E6" s="236"/>
      <c r="F6" s="237"/>
      <c r="G6" s="226" t="s">
        <v>9</v>
      </c>
      <c r="H6" s="226" t="s">
        <v>10</v>
      </c>
      <c r="I6" s="229" t="s">
        <v>11</v>
      </c>
    </row>
    <row r="7" spans="1:9" ht="11.1" customHeight="1">
      <c r="A7" s="227"/>
      <c r="B7" s="227"/>
      <c r="C7" s="233"/>
      <c r="D7" s="238"/>
      <c r="E7" s="239"/>
      <c r="F7" s="240"/>
      <c r="G7" s="227"/>
      <c r="H7" s="227"/>
      <c r="I7" s="230"/>
    </row>
    <row r="8" spans="1:9" ht="14.1" customHeight="1">
      <c r="A8" s="227"/>
      <c r="B8" s="227"/>
      <c r="C8" s="234"/>
      <c r="D8" s="12" t="s">
        <v>12</v>
      </c>
      <c r="E8" s="13" t="s">
        <v>13</v>
      </c>
      <c r="F8" s="14" t="s">
        <v>14</v>
      </c>
      <c r="G8" s="228"/>
      <c r="H8" s="228"/>
      <c r="I8" s="231"/>
    </row>
    <row r="9" spans="1:9" ht="15" customHeight="1">
      <c r="A9" s="15" t="s">
        <v>192</v>
      </c>
      <c r="B9" s="16" t="s">
        <v>193</v>
      </c>
      <c r="C9" s="17"/>
      <c r="D9" s="17"/>
      <c r="E9" s="17"/>
      <c r="F9" s="17"/>
      <c r="G9" s="17"/>
      <c r="H9" s="17"/>
      <c r="I9" s="32"/>
    </row>
    <row r="10" spans="1:9" ht="15" customHeight="1">
      <c r="A10" s="18" t="s">
        <v>15</v>
      </c>
      <c r="B10" s="19" t="s">
        <v>16</v>
      </c>
      <c r="C10" s="20">
        <v>1</v>
      </c>
      <c r="D10" s="21">
        <v>485.2</v>
      </c>
      <c r="E10" s="21"/>
      <c r="F10" s="21">
        <v>1</v>
      </c>
      <c r="G10" s="20">
        <f>C10*D10*F10</f>
        <v>485.2</v>
      </c>
      <c r="H10" s="17"/>
      <c r="I10" s="32"/>
    </row>
    <row r="11" spans="1:9" ht="15" customHeight="1">
      <c r="A11" s="22"/>
      <c r="B11" s="23" t="s">
        <v>194</v>
      </c>
      <c r="C11" s="20">
        <v>1</v>
      </c>
      <c r="D11" s="20">
        <v>4.05</v>
      </c>
      <c r="E11" s="20">
        <v>4.05</v>
      </c>
      <c r="F11" s="21">
        <v>2</v>
      </c>
      <c r="G11" s="20">
        <f>C11*D11*E11*F11</f>
        <v>32.805</v>
      </c>
      <c r="H11" s="24">
        <f>G10+G11</f>
        <v>518.005</v>
      </c>
      <c r="I11" s="31" t="s">
        <v>17</v>
      </c>
    </row>
    <row r="12" spans="1:9" ht="15" customHeight="1">
      <c r="A12" s="25"/>
      <c r="B12" s="26"/>
      <c r="C12" s="17"/>
      <c r="D12" s="17"/>
      <c r="E12" s="17"/>
      <c r="F12" s="17"/>
      <c r="G12" s="17"/>
      <c r="H12" s="17"/>
      <c r="I12" s="32"/>
    </row>
    <row r="13" spans="1:9" ht="15" customHeight="1">
      <c r="A13" s="27"/>
      <c r="B13" s="28"/>
      <c r="C13" s="17"/>
      <c r="D13" s="17"/>
      <c r="E13" s="17"/>
      <c r="F13" s="17"/>
      <c r="G13" s="17"/>
      <c r="H13" s="17"/>
      <c r="I13" s="32"/>
    </row>
    <row r="14" spans="1:9" ht="15" customHeight="1">
      <c r="A14" s="29" t="s">
        <v>18</v>
      </c>
      <c r="B14" s="30" t="s">
        <v>19</v>
      </c>
      <c r="C14" s="31">
        <v>3</v>
      </c>
      <c r="D14" s="32"/>
      <c r="E14" s="32"/>
      <c r="F14" s="32"/>
      <c r="G14" s="32"/>
      <c r="H14" s="24">
        <f>C14</f>
        <v>3</v>
      </c>
      <c r="I14" s="31" t="s">
        <v>20</v>
      </c>
    </row>
    <row r="15" spans="1:9" ht="15" customHeight="1">
      <c r="A15" s="33"/>
      <c r="B15" s="34"/>
      <c r="C15" s="32"/>
      <c r="D15" s="32"/>
      <c r="E15" s="32"/>
      <c r="F15" s="32"/>
      <c r="G15" s="32"/>
      <c r="H15" s="32"/>
      <c r="I15" s="32"/>
    </row>
    <row r="16" spans="1:9" ht="15" customHeight="1">
      <c r="A16" s="29" t="s">
        <v>21</v>
      </c>
      <c r="B16" s="30" t="s">
        <v>22</v>
      </c>
      <c r="C16" s="32"/>
      <c r="D16" s="32"/>
      <c r="E16" s="32"/>
      <c r="F16" s="32"/>
      <c r="G16" s="32"/>
      <c r="H16" s="32"/>
      <c r="I16" s="32"/>
    </row>
    <row r="17" spans="1:9" ht="15" customHeight="1">
      <c r="A17" s="35"/>
      <c r="B17" s="36" t="s">
        <v>23</v>
      </c>
      <c r="C17" s="32"/>
      <c r="D17" s="32"/>
      <c r="E17" s="32"/>
      <c r="F17" s="32"/>
      <c r="G17" s="32"/>
      <c r="H17" s="32"/>
      <c r="I17" s="32"/>
    </row>
    <row r="18" spans="1:9" ht="15" customHeight="1">
      <c r="A18" s="35"/>
      <c r="B18" s="37" t="s">
        <v>195</v>
      </c>
      <c r="C18" s="31">
        <v>4</v>
      </c>
      <c r="D18" s="38">
        <f>4.5-(0.37+0.37)/2</f>
        <v>4.13</v>
      </c>
      <c r="E18" s="38">
        <v>4.13</v>
      </c>
      <c r="F18" s="38"/>
      <c r="G18" s="38">
        <f>C18*D18*E18</f>
        <v>68.227599999999995</v>
      </c>
      <c r="H18" s="32"/>
      <c r="I18" s="32"/>
    </row>
    <row r="19" spans="1:9" ht="15" customHeight="1">
      <c r="A19" s="35"/>
      <c r="B19" s="39"/>
      <c r="C19" s="31">
        <v>2</v>
      </c>
      <c r="D19" s="38">
        <f>4.5-(0.37+0.27)/2</f>
        <v>4.18</v>
      </c>
      <c r="E19" s="38">
        <f>1.578-(0.37+0.37)/2</f>
        <v>1.2080000000000002</v>
      </c>
      <c r="F19" s="38"/>
      <c r="G19" s="38">
        <f>C19*D19*E19</f>
        <v>10.098880000000001</v>
      </c>
      <c r="H19" s="32"/>
      <c r="I19" s="32"/>
    </row>
    <row r="20" spans="1:9" ht="15" customHeight="1">
      <c r="A20" s="35"/>
      <c r="B20" s="31"/>
      <c r="C20" s="31">
        <v>3</v>
      </c>
      <c r="D20" s="38">
        <f>4.5-(0.37+0.37)/2</f>
        <v>4.13</v>
      </c>
      <c r="E20" s="38">
        <f>4.5-(0.37+0.37)/2</f>
        <v>4.13</v>
      </c>
      <c r="F20" s="38"/>
      <c r="G20" s="38">
        <f>C20*D20*E20</f>
        <v>51.170700000000004</v>
      </c>
      <c r="H20" s="32"/>
      <c r="I20" s="32"/>
    </row>
    <row r="21" spans="1:9" ht="15" customHeight="1">
      <c r="A21" s="35"/>
      <c r="B21" s="37" t="s">
        <v>196</v>
      </c>
      <c r="C21" s="31">
        <v>19</v>
      </c>
      <c r="D21" s="38">
        <f>4.5-0.37</f>
        <v>4.13</v>
      </c>
      <c r="E21" s="38">
        <f>4.5-0.37</f>
        <v>4.13</v>
      </c>
      <c r="F21" s="38"/>
      <c r="G21" s="38">
        <f>C21*D21*E21</f>
        <v>324.08109999999999</v>
      </c>
      <c r="H21" s="40">
        <f>SUM(G18:G21)</f>
        <v>453.57828000000001</v>
      </c>
      <c r="I21" s="31" t="s">
        <v>26</v>
      </c>
    </row>
    <row r="22" spans="1:9" ht="15" customHeight="1">
      <c r="A22" s="41"/>
      <c r="B22" s="20"/>
      <c r="C22" s="31"/>
      <c r="D22" s="38"/>
      <c r="E22" s="38"/>
      <c r="F22" s="38"/>
      <c r="G22" s="42"/>
      <c r="H22" s="32"/>
      <c r="I22" s="32"/>
    </row>
    <row r="23" spans="1:9" ht="15" customHeight="1">
      <c r="A23" s="33" t="s">
        <v>27</v>
      </c>
      <c r="B23" s="34" t="s">
        <v>28</v>
      </c>
      <c r="C23" s="31"/>
      <c r="D23" s="38"/>
      <c r="E23" s="38"/>
      <c r="F23" s="38"/>
      <c r="G23" s="42"/>
      <c r="H23" s="32"/>
      <c r="I23" s="32"/>
    </row>
    <row r="24" spans="1:9" ht="15" customHeight="1">
      <c r="A24" s="43"/>
      <c r="B24" s="37" t="s">
        <v>195</v>
      </c>
      <c r="C24" s="31">
        <v>47</v>
      </c>
      <c r="D24" s="38">
        <v>0.6</v>
      </c>
      <c r="E24" s="38"/>
      <c r="F24" s="38"/>
      <c r="G24" s="38">
        <f>C24*D24</f>
        <v>28.2</v>
      </c>
      <c r="H24" s="32"/>
      <c r="I24" s="32"/>
    </row>
    <row r="25" spans="1:9" ht="15" customHeight="1">
      <c r="A25" s="35"/>
      <c r="B25" s="37" t="s">
        <v>24</v>
      </c>
      <c r="C25" s="31">
        <v>18</v>
      </c>
      <c r="D25" s="38">
        <v>0.6</v>
      </c>
      <c r="E25" s="38"/>
      <c r="F25" s="38"/>
      <c r="G25" s="38">
        <f>C25*D25</f>
        <v>10.799999999999999</v>
      </c>
      <c r="H25" s="40">
        <f>G24+G25</f>
        <v>39</v>
      </c>
      <c r="I25" s="31" t="s">
        <v>29</v>
      </c>
    </row>
    <row r="26" spans="1:9" ht="15" customHeight="1">
      <c r="A26" s="41"/>
      <c r="B26" s="20"/>
      <c r="C26" s="31"/>
      <c r="D26" s="38"/>
      <c r="E26" s="38"/>
      <c r="F26" s="38"/>
      <c r="G26" s="42"/>
      <c r="H26" s="32"/>
      <c r="I26" s="32"/>
    </row>
    <row r="27" spans="1:9" ht="15" customHeight="1">
      <c r="A27" s="33" t="s">
        <v>35</v>
      </c>
      <c r="B27" s="34" t="s">
        <v>36</v>
      </c>
      <c r="C27" s="31">
        <v>2</v>
      </c>
      <c r="D27" s="38">
        <v>22.9</v>
      </c>
      <c r="E27" s="38"/>
      <c r="F27" s="38"/>
      <c r="G27" s="38">
        <f>C27*D27</f>
        <v>45.8</v>
      </c>
      <c r="H27" s="32"/>
      <c r="I27" s="32"/>
    </row>
    <row r="28" spans="1:9" ht="15" customHeight="1">
      <c r="A28" s="44"/>
      <c r="B28" s="45"/>
      <c r="C28" s="31">
        <v>4</v>
      </c>
      <c r="D28" s="38">
        <v>18.399999999999999</v>
      </c>
      <c r="E28" s="38"/>
      <c r="F28" s="38"/>
      <c r="G28" s="38">
        <f t="shared" ref="G28:G35" si="0">C28*D28</f>
        <v>73.599999999999994</v>
      </c>
      <c r="H28" s="32"/>
      <c r="I28" s="32"/>
    </row>
    <row r="29" spans="1:9" ht="15" customHeight="1">
      <c r="A29" s="32"/>
      <c r="B29" s="31"/>
      <c r="C29" s="31">
        <v>4</v>
      </c>
      <c r="D29" s="38">
        <v>5.7</v>
      </c>
      <c r="E29" s="38"/>
      <c r="F29" s="38"/>
      <c r="G29" s="38">
        <f t="shared" si="0"/>
        <v>22.8</v>
      </c>
      <c r="H29" s="32"/>
      <c r="I29" s="32"/>
    </row>
    <row r="30" spans="1:9" ht="15" customHeight="1">
      <c r="A30" s="32"/>
      <c r="B30" s="31"/>
      <c r="C30" s="31">
        <v>2</v>
      </c>
      <c r="D30" s="38">
        <v>4.5</v>
      </c>
      <c r="E30" s="38"/>
      <c r="F30" s="38"/>
      <c r="G30" s="38">
        <f t="shared" si="0"/>
        <v>9</v>
      </c>
      <c r="H30" s="32"/>
      <c r="I30" s="32"/>
    </row>
    <row r="31" spans="1:9" ht="15" customHeight="1">
      <c r="A31" s="32"/>
      <c r="B31" s="31"/>
      <c r="C31" s="31">
        <v>4</v>
      </c>
      <c r="D31" s="38">
        <v>4</v>
      </c>
      <c r="E31" s="38"/>
      <c r="F31" s="38"/>
      <c r="G31" s="38">
        <f t="shared" si="0"/>
        <v>16</v>
      </c>
      <c r="H31" s="32"/>
      <c r="I31" s="32"/>
    </row>
    <row r="32" spans="1:9" ht="15" customHeight="1">
      <c r="A32" s="32"/>
      <c r="B32" s="31"/>
      <c r="C32" s="31">
        <v>4</v>
      </c>
      <c r="D32" s="38">
        <v>1.8</v>
      </c>
      <c r="E32" s="38"/>
      <c r="F32" s="38"/>
      <c r="G32" s="38">
        <f t="shared" si="0"/>
        <v>7.2</v>
      </c>
      <c r="H32" s="32"/>
      <c r="I32" s="32"/>
    </row>
    <row r="33" spans="1:9" ht="15" customHeight="1">
      <c r="A33" s="32"/>
      <c r="B33" s="31"/>
      <c r="C33" s="31">
        <v>2</v>
      </c>
      <c r="D33" s="38">
        <v>6.2</v>
      </c>
      <c r="E33" s="38"/>
      <c r="F33" s="38"/>
      <c r="G33" s="38">
        <f t="shared" si="0"/>
        <v>12.4</v>
      </c>
      <c r="H33" s="32"/>
      <c r="I33" s="32"/>
    </row>
    <row r="34" spans="1:9" ht="15" customHeight="1">
      <c r="A34" s="32"/>
      <c r="B34" s="31"/>
      <c r="C34" s="31">
        <v>5</v>
      </c>
      <c r="D34" s="38">
        <f>1.2+0.7+0.6</f>
        <v>2.5</v>
      </c>
      <c r="E34" s="38"/>
      <c r="F34" s="38"/>
      <c r="G34" s="38">
        <f t="shared" si="0"/>
        <v>12.5</v>
      </c>
      <c r="H34" s="32"/>
      <c r="I34" s="32"/>
    </row>
    <row r="35" spans="1:9" ht="15" customHeight="1">
      <c r="A35" s="32"/>
      <c r="B35" s="31"/>
      <c r="C35" s="31">
        <v>10</v>
      </c>
      <c r="D35" s="38">
        <v>1</v>
      </c>
      <c r="E35" s="38"/>
      <c r="F35" s="38"/>
      <c r="G35" s="38">
        <f t="shared" si="0"/>
        <v>10</v>
      </c>
      <c r="H35" s="40">
        <f>SUM(G27:G35)</f>
        <v>209.29999999999998</v>
      </c>
      <c r="I35" s="31" t="s">
        <v>29</v>
      </c>
    </row>
    <row r="36" spans="1:9" ht="15" customHeight="1">
      <c r="A36" s="17"/>
      <c r="B36" s="20"/>
      <c r="C36" s="31"/>
      <c r="D36" s="38"/>
      <c r="E36" s="38"/>
      <c r="F36" s="38"/>
      <c r="G36" s="42"/>
      <c r="H36" s="32"/>
      <c r="I36" s="32"/>
    </row>
    <row r="37" spans="1:9" ht="15" customHeight="1">
      <c r="A37" s="46" t="s">
        <v>41</v>
      </c>
      <c r="B37" s="47" t="s">
        <v>42</v>
      </c>
      <c r="C37" s="31"/>
      <c r="D37" s="38"/>
      <c r="E37" s="38" t="s">
        <v>43</v>
      </c>
      <c r="F37" s="38"/>
      <c r="G37" s="42"/>
      <c r="H37" s="40">
        <f>H35</f>
        <v>209.29999999999998</v>
      </c>
      <c r="I37" s="31" t="s">
        <v>29</v>
      </c>
    </row>
    <row r="38" spans="1:9" ht="15" customHeight="1">
      <c r="A38" s="41"/>
      <c r="B38" s="20"/>
      <c r="C38" s="31"/>
      <c r="D38" s="38"/>
      <c r="E38" s="38"/>
      <c r="F38" s="38"/>
      <c r="G38" s="42"/>
      <c r="H38" s="32"/>
      <c r="I38" s="32"/>
    </row>
    <row r="39" spans="1:9" ht="24.95" customHeight="1">
      <c r="A39" s="33" t="s">
        <v>47</v>
      </c>
      <c r="B39" s="34" t="s">
        <v>48</v>
      </c>
      <c r="C39" s="31"/>
      <c r="D39" s="38"/>
      <c r="E39" s="38"/>
      <c r="F39" s="38"/>
      <c r="G39" s="42"/>
      <c r="H39" s="32"/>
      <c r="I39" s="32"/>
    </row>
    <row r="40" spans="1:9" ht="15" customHeight="1">
      <c r="A40" s="44"/>
      <c r="B40" s="37" t="s">
        <v>24</v>
      </c>
      <c r="C40" s="31"/>
      <c r="D40" s="38"/>
      <c r="E40" s="38"/>
      <c r="F40" s="38"/>
      <c r="G40" s="42"/>
      <c r="H40" s="32"/>
      <c r="I40" s="32"/>
    </row>
    <row r="41" spans="1:9" ht="15" customHeight="1">
      <c r="A41" s="32"/>
      <c r="B41" s="48" t="s">
        <v>50</v>
      </c>
      <c r="C41" s="31">
        <v>5</v>
      </c>
      <c r="D41" s="38">
        <v>4.2</v>
      </c>
      <c r="E41" s="38"/>
      <c r="F41" s="38">
        <v>4</v>
      </c>
      <c r="G41" s="21">
        <f>C41*D41*F41</f>
        <v>84</v>
      </c>
      <c r="H41" s="32"/>
      <c r="I41" s="32"/>
    </row>
    <row r="42" spans="1:9" ht="15" customHeight="1">
      <c r="A42" s="32"/>
      <c r="B42" s="31"/>
      <c r="C42" s="31">
        <v>2</v>
      </c>
      <c r="D42" s="38">
        <v>13.1</v>
      </c>
      <c r="E42" s="49"/>
      <c r="F42" s="38">
        <v>4</v>
      </c>
      <c r="G42" s="21">
        <f t="shared" ref="G42:G59" si="1">C42*D42*F42</f>
        <v>104.8</v>
      </c>
      <c r="H42" s="32"/>
      <c r="I42" s="32"/>
    </row>
    <row r="43" spans="1:9" ht="15" customHeight="1">
      <c r="A43" s="32"/>
      <c r="B43" s="31"/>
      <c r="C43" s="31">
        <v>2</v>
      </c>
      <c r="D43" s="38">
        <v>4.0999999999999996</v>
      </c>
      <c r="E43" s="38"/>
      <c r="F43" s="38">
        <v>4</v>
      </c>
      <c r="G43" s="21">
        <f t="shared" si="1"/>
        <v>32.799999999999997</v>
      </c>
      <c r="H43" s="32"/>
      <c r="I43" s="32"/>
    </row>
    <row r="44" spans="1:9" ht="15" customHeight="1">
      <c r="A44" s="32"/>
      <c r="B44" s="50" t="s">
        <v>51</v>
      </c>
      <c r="C44" s="31">
        <v>8</v>
      </c>
      <c r="D44" s="38">
        <v>4.0999999999999996</v>
      </c>
      <c r="E44" s="38"/>
      <c r="F44" s="38">
        <v>4</v>
      </c>
      <c r="G44" s="21">
        <f t="shared" si="1"/>
        <v>131.19999999999999</v>
      </c>
      <c r="H44" s="32"/>
      <c r="I44" s="32"/>
    </row>
    <row r="45" spans="1:9" ht="15" customHeight="1">
      <c r="A45" s="32"/>
      <c r="B45" s="31"/>
      <c r="C45" s="31">
        <v>1</v>
      </c>
      <c r="D45" s="38">
        <v>5.8</v>
      </c>
      <c r="E45" s="38"/>
      <c r="F45" s="38">
        <v>4</v>
      </c>
      <c r="G45" s="21">
        <f t="shared" si="1"/>
        <v>23.2</v>
      </c>
      <c r="H45" s="32"/>
      <c r="I45" s="32"/>
    </row>
    <row r="46" spans="1:9" ht="15" customHeight="1">
      <c r="A46" s="32"/>
      <c r="B46" s="31"/>
      <c r="C46" s="31">
        <v>2</v>
      </c>
      <c r="D46" s="38">
        <v>2.6</v>
      </c>
      <c r="E46" s="38"/>
      <c r="F46" s="38">
        <v>4</v>
      </c>
      <c r="G46" s="21">
        <f t="shared" si="1"/>
        <v>20.8</v>
      </c>
      <c r="H46" s="32"/>
      <c r="I46" s="32"/>
    </row>
    <row r="47" spans="1:9" ht="15" customHeight="1">
      <c r="A47" s="32"/>
      <c r="B47" s="31"/>
      <c r="C47" s="31">
        <v>1</v>
      </c>
      <c r="D47" s="38">
        <v>3.9</v>
      </c>
      <c r="E47" s="38"/>
      <c r="F47" s="38">
        <v>4</v>
      </c>
      <c r="G47" s="21">
        <f t="shared" si="1"/>
        <v>15.6</v>
      </c>
      <c r="H47" s="32"/>
      <c r="I47" s="32"/>
    </row>
    <row r="48" spans="1:9" ht="15" customHeight="1">
      <c r="A48" s="32"/>
      <c r="B48" s="31"/>
      <c r="C48" s="31">
        <v>2</v>
      </c>
      <c r="D48" s="38">
        <v>2.4</v>
      </c>
      <c r="E48" s="38"/>
      <c r="F48" s="38">
        <v>4</v>
      </c>
      <c r="G48" s="21">
        <f t="shared" si="1"/>
        <v>19.2</v>
      </c>
      <c r="H48" s="32"/>
      <c r="I48" s="32"/>
    </row>
    <row r="49" spans="1:9" ht="15" customHeight="1">
      <c r="A49" s="32"/>
      <c r="B49" s="31"/>
      <c r="C49" s="31">
        <v>2</v>
      </c>
      <c r="D49" s="38">
        <v>4.13</v>
      </c>
      <c r="E49" s="38"/>
      <c r="F49" s="38">
        <v>4</v>
      </c>
      <c r="G49" s="21">
        <f t="shared" si="1"/>
        <v>33.04</v>
      </c>
      <c r="H49" s="32"/>
      <c r="I49" s="32"/>
    </row>
    <row r="50" spans="1:9" ht="15" customHeight="1">
      <c r="A50" s="32"/>
      <c r="B50" s="51" t="s">
        <v>52</v>
      </c>
      <c r="C50" s="31">
        <v>-18</v>
      </c>
      <c r="D50" s="38">
        <v>0.6</v>
      </c>
      <c r="E50" s="38"/>
      <c r="F50" s="38">
        <v>1.1000000000000001</v>
      </c>
      <c r="G50" s="21">
        <f t="shared" si="1"/>
        <v>-11.879999999999999</v>
      </c>
      <c r="H50" s="32"/>
      <c r="I50" s="32"/>
    </row>
    <row r="51" spans="1:9" ht="15" customHeight="1">
      <c r="A51" s="32"/>
      <c r="B51" s="51" t="s">
        <v>197</v>
      </c>
      <c r="C51" s="31">
        <v>-3</v>
      </c>
      <c r="D51" s="38">
        <v>4</v>
      </c>
      <c r="E51" s="38"/>
      <c r="F51" s="38">
        <v>2.8</v>
      </c>
      <c r="G51" s="21">
        <f t="shared" si="1"/>
        <v>-33.599999999999994</v>
      </c>
      <c r="H51" s="32"/>
      <c r="I51" s="32"/>
    </row>
    <row r="52" spans="1:9" ht="15" customHeight="1">
      <c r="A52" s="32"/>
      <c r="B52" s="31"/>
      <c r="C52" s="31">
        <v>-5</v>
      </c>
      <c r="D52" s="38">
        <v>1.2</v>
      </c>
      <c r="E52" s="38"/>
      <c r="F52" s="38">
        <v>2.4</v>
      </c>
      <c r="G52" s="21">
        <f t="shared" si="1"/>
        <v>-14.399999999999999</v>
      </c>
      <c r="H52" s="32"/>
      <c r="I52" s="32"/>
    </row>
    <row r="53" spans="1:9" ht="15" customHeight="1">
      <c r="A53" s="32"/>
      <c r="B53" s="31"/>
      <c r="C53" s="31">
        <v>-2</v>
      </c>
      <c r="D53" s="38">
        <v>1.2</v>
      </c>
      <c r="E53" s="38"/>
      <c r="F53" s="38">
        <v>2.6</v>
      </c>
      <c r="G53" s="21">
        <f t="shared" si="1"/>
        <v>-6.24</v>
      </c>
      <c r="H53" s="32"/>
      <c r="I53" s="32"/>
    </row>
    <row r="54" spans="1:9" ht="15" customHeight="1">
      <c r="A54" s="32"/>
      <c r="B54" s="37" t="s">
        <v>195</v>
      </c>
      <c r="C54" s="31"/>
      <c r="D54" s="38"/>
      <c r="E54" s="38"/>
      <c r="F54" s="38"/>
      <c r="G54" s="21"/>
      <c r="H54" s="32"/>
      <c r="I54" s="32"/>
    </row>
    <row r="55" spans="1:9" ht="15" customHeight="1">
      <c r="A55" s="32"/>
      <c r="B55" s="48" t="s">
        <v>50</v>
      </c>
      <c r="C55" s="31">
        <v>2</v>
      </c>
      <c r="D55" s="38">
        <v>4.2</v>
      </c>
      <c r="E55" s="38"/>
      <c r="F55" s="38">
        <v>3</v>
      </c>
      <c r="G55" s="21">
        <f t="shared" si="1"/>
        <v>25.200000000000003</v>
      </c>
      <c r="H55" s="32"/>
      <c r="I55" s="32"/>
    </row>
    <row r="56" spans="1:9" ht="15" customHeight="1">
      <c r="A56" s="32"/>
      <c r="B56" s="31"/>
      <c r="C56" s="31">
        <v>2</v>
      </c>
      <c r="D56" s="38">
        <v>13.1</v>
      </c>
      <c r="E56" s="38"/>
      <c r="F56" s="38">
        <v>3</v>
      </c>
      <c r="G56" s="21">
        <f t="shared" si="1"/>
        <v>78.599999999999994</v>
      </c>
      <c r="H56" s="32"/>
      <c r="I56" s="32"/>
    </row>
    <row r="57" spans="1:9" ht="15" customHeight="1">
      <c r="A57" s="32"/>
      <c r="B57" s="50" t="s">
        <v>51</v>
      </c>
      <c r="C57" s="31">
        <v>2</v>
      </c>
      <c r="D57" s="38">
        <v>22.1</v>
      </c>
      <c r="E57" s="38"/>
      <c r="F57" s="38">
        <v>3</v>
      </c>
      <c r="G57" s="21">
        <f t="shared" si="1"/>
        <v>132.60000000000002</v>
      </c>
      <c r="H57" s="32"/>
      <c r="I57" s="32"/>
    </row>
    <row r="58" spans="1:9" ht="15" customHeight="1">
      <c r="A58" s="32"/>
      <c r="B58" s="31"/>
      <c r="C58" s="31">
        <v>2</v>
      </c>
      <c r="D58" s="38">
        <v>4.2</v>
      </c>
      <c r="E58" s="38"/>
      <c r="F58" s="38">
        <v>3</v>
      </c>
      <c r="G58" s="21">
        <f t="shared" si="1"/>
        <v>25.200000000000003</v>
      </c>
      <c r="H58" s="32"/>
      <c r="I58" s="32"/>
    </row>
    <row r="59" spans="1:9" ht="15" customHeight="1">
      <c r="A59" s="32"/>
      <c r="B59" s="51" t="s">
        <v>52</v>
      </c>
      <c r="C59" s="31">
        <v>-47</v>
      </c>
      <c r="D59" s="38">
        <v>0.6</v>
      </c>
      <c r="E59" s="38"/>
      <c r="F59" s="38">
        <v>0.5</v>
      </c>
      <c r="G59" s="21">
        <f t="shared" si="1"/>
        <v>-14.1</v>
      </c>
      <c r="H59" s="40">
        <f>SUM(G41:G59)</f>
        <v>646.0200000000001</v>
      </c>
      <c r="I59" s="31" t="s">
        <v>26</v>
      </c>
    </row>
    <row r="60" spans="1:9" ht="15" customHeight="1">
      <c r="A60" s="17"/>
      <c r="B60" s="20"/>
      <c r="C60" s="31"/>
      <c r="D60" s="38"/>
      <c r="E60" s="38"/>
      <c r="F60" s="38"/>
      <c r="G60" s="42"/>
      <c r="H60" s="32"/>
      <c r="I60" s="32"/>
    </row>
    <row r="61" spans="1:9" ht="15" customHeight="1">
      <c r="A61" s="46" t="s">
        <v>55</v>
      </c>
      <c r="B61" s="47" t="s">
        <v>56</v>
      </c>
      <c r="C61" s="31"/>
      <c r="D61" s="38"/>
      <c r="E61" s="38"/>
      <c r="F61" s="38"/>
      <c r="G61" s="42"/>
      <c r="H61" s="32"/>
      <c r="I61" s="32"/>
    </row>
    <row r="62" spans="1:9" ht="15" customHeight="1">
      <c r="A62" s="32"/>
      <c r="B62" s="39" t="s">
        <v>24</v>
      </c>
      <c r="C62" s="20"/>
      <c r="D62" s="21"/>
      <c r="E62" s="21"/>
      <c r="F62" s="21"/>
      <c r="G62" s="52"/>
      <c r="H62" s="17"/>
      <c r="I62" s="17"/>
    </row>
    <row r="63" spans="1:9" ht="15" customHeight="1">
      <c r="A63" s="32"/>
      <c r="B63" s="31" t="s">
        <v>198</v>
      </c>
      <c r="C63" s="31">
        <v>4</v>
      </c>
      <c r="D63" s="38">
        <v>1.6</v>
      </c>
      <c r="E63" s="38"/>
      <c r="F63" s="38">
        <v>2.2000000000000002</v>
      </c>
      <c r="G63" s="38">
        <f>C63*D63*F63</f>
        <v>14.080000000000002</v>
      </c>
      <c r="H63" s="32"/>
      <c r="I63" s="55"/>
    </row>
    <row r="64" spans="1:9" ht="15" customHeight="1">
      <c r="A64" s="32"/>
      <c r="B64" s="31" t="s">
        <v>199</v>
      </c>
      <c r="C64" s="31">
        <v>3</v>
      </c>
      <c r="D64" s="38">
        <v>1.6</v>
      </c>
      <c r="E64" s="38"/>
      <c r="F64" s="38">
        <v>2.2000000000000002</v>
      </c>
      <c r="G64" s="38">
        <f t="shared" ref="G64:G71" si="2">C64*D64*F64</f>
        <v>10.560000000000002</v>
      </c>
      <c r="H64" s="32"/>
      <c r="I64" s="55"/>
    </row>
    <row r="65" spans="1:9" ht="15" customHeight="1">
      <c r="A65" s="32"/>
      <c r="B65" s="31" t="s">
        <v>200</v>
      </c>
      <c r="C65" s="31">
        <v>4</v>
      </c>
      <c r="D65" s="38">
        <v>2</v>
      </c>
      <c r="E65" s="38"/>
      <c r="F65" s="38">
        <v>1</v>
      </c>
      <c r="G65" s="38">
        <f t="shared" si="2"/>
        <v>8</v>
      </c>
      <c r="H65" s="32"/>
      <c r="I65" s="55"/>
    </row>
    <row r="66" spans="1:9" ht="15" customHeight="1">
      <c r="A66" s="32"/>
      <c r="B66" s="31"/>
      <c r="C66" s="31">
        <v>4</v>
      </c>
      <c r="D66" s="38">
        <v>1.2</v>
      </c>
      <c r="E66" s="38"/>
      <c r="F66" s="38">
        <v>4</v>
      </c>
      <c r="G66" s="38">
        <f t="shared" si="2"/>
        <v>19.2</v>
      </c>
      <c r="H66" s="32"/>
      <c r="I66" s="55"/>
    </row>
    <row r="67" spans="1:9" ht="15" customHeight="1">
      <c r="A67" s="32"/>
      <c r="B67" s="31" t="s">
        <v>201</v>
      </c>
      <c r="C67" s="31">
        <v>1</v>
      </c>
      <c r="D67" s="38">
        <v>1.9</v>
      </c>
      <c r="E67" s="38"/>
      <c r="F67" s="38">
        <v>4</v>
      </c>
      <c r="G67" s="38">
        <f t="shared" si="2"/>
        <v>7.6</v>
      </c>
      <c r="H67" s="32"/>
      <c r="I67" s="55"/>
    </row>
    <row r="68" spans="1:9" ht="15" customHeight="1">
      <c r="A68" s="32"/>
      <c r="B68" s="31"/>
      <c r="C68" s="31">
        <v>1</v>
      </c>
      <c r="D68" s="38">
        <v>1</v>
      </c>
      <c r="E68" s="38"/>
      <c r="F68" s="38">
        <v>4</v>
      </c>
      <c r="G68" s="38">
        <f t="shared" si="2"/>
        <v>4</v>
      </c>
      <c r="H68" s="32"/>
      <c r="I68" s="55"/>
    </row>
    <row r="69" spans="1:9" ht="15" customHeight="1">
      <c r="A69" s="32"/>
      <c r="B69" s="31"/>
      <c r="C69" s="31">
        <v>1</v>
      </c>
      <c r="D69" s="38">
        <v>3.1</v>
      </c>
      <c r="E69" s="38"/>
      <c r="F69" s="38">
        <v>4</v>
      </c>
      <c r="G69" s="38">
        <f t="shared" si="2"/>
        <v>12.4</v>
      </c>
      <c r="H69" s="32"/>
      <c r="I69" s="55"/>
    </row>
    <row r="70" spans="1:9" ht="15" customHeight="1">
      <c r="A70" s="32"/>
      <c r="B70" s="51" t="s">
        <v>197</v>
      </c>
      <c r="C70" s="31">
        <v>-1</v>
      </c>
      <c r="D70" s="38">
        <v>0.84</v>
      </c>
      <c r="E70" s="38"/>
      <c r="F70" s="38">
        <v>2.2000000000000002</v>
      </c>
      <c r="G70" s="38">
        <f t="shared" si="2"/>
        <v>-1.8480000000000001</v>
      </c>
      <c r="H70" s="32"/>
      <c r="I70" s="55"/>
    </row>
    <row r="71" spans="1:9" ht="15" customHeight="1">
      <c r="A71" s="32"/>
      <c r="B71" s="51" t="s">
        <v>52</v>
      </c>
      <c r="C71" s="31">
        <v>-1</v>
      </c>
      <c r="D71" s="38">
        <v>0.6</v>
      </c>
      <c r="E71" s="38"/>
      <c r="F71" s="38">
        <v>1.1000000000000001</v>
      </c>
      <c r="G71" s="38">
        <f t="shared" si="2"/>
        <v>-0.66</v>
      </c>
      <c r="H71" s="32"/>
      <c r="I71" s="55"/>
    </row>
    <row r="72" spans="1:9" ht="15" customHeight="1">
      <c r="A72" s="32"/>
      <c r="B72" s="31"/>
      <c r="C72" s="31"/>
      <c r="D72" s="38"/>
      <c r="E72" s="38"/>
      <c r="F72" s="38"/>
      <c r="G72" s="42"/>
      <c r="H72" s="32"/>
      <c r="I72" s="55"/>
    </row>
    <row r="73" spans="1:9" ht="15" customHeight="1">
      <c r="A73" s="56"/>
      <c r="B73" s="56"/>
      <c r="C73" s="56"/>
      <c r="D73" s="56"/>
      <c r="E73" s="56"/>
      <c r="F73" s="56"/>
      <c r="G73" s="56"/>
      <c r="H73" s="56"/>
      <c r="I73" s="56"/>
    </row>
    <row r="74" spans="1:9" ht="15.95" customHeight="1"/>
    <row r="75" spans="1:9" ht="15.95" customHeight="1">
      <c r="A75" s="3"/>
      <c r="B75" s="241" t="s">
        <v>0</v>
      </c>
      <c r="C75" s="4"/>
      <c r="D75" s="4"/>
      <c r="E75" s="5"/>
      <c r="F75" s="6" t="s">
        <v>1</v>
      </c>
      <c r="G75" s="53"/>
      <c r="H75" s="53"/>
      <c r="I75" s="7"/>
    </row>
    <row r="76" spans="1:9" ht="15.95" customHeight="1">
      <c r="A76" s="8"/>
      <c r="B76" s="241"/>
      <c r="C76" s="4"/>
      <c r="D76" s="4"/>
      <c r="E76" s="5"/>
      <c r="F76" s="6" t="s">
        <v>2</v>
      </c>
      <c r="G76" s="53"/>
      <c r="H76" s="53"/>
      <c r="I76" s="53"/>
    </row>
    <row r="77" spans="1:9" ht="9.9499999999999993" customHeight="1">
      <c r="A77" s="8"/>
      <c r="B77" s="241"/>
      <c r="C77" s="4"/>
      <c r="D77" s="4"/>
      <c r="E77" s="5"/>
      <c r="I77" s="53"/>
    </row>
    <row r="78" spans="1:9" ht="15.95" customHeight="1">
      <c r="C78" s="242" t="s">
        <v>191</v>
      </c>
      <c r="D78" s="242"/>
      <c r="E78" s="242"/>
      <c r="F78" s="242"/>
      <c r="G78" s="9"/>
      <c r="H78" s="10"/>
      <c r="I78" s="54" t="s">
        <v>4</v>
      </c>
    </row>
    <row r="79" spans="1:9" ht="9.9499999999999993" customHeight="1">
      <c r="C79" s="11"/>
      <c r="D79" s="11"/>
      <c r="E79" s="11"/>
      <c r="F79" s="11"/>
      <c r="G79" s="9"/>
      <c r="H79" s="10"/>
      <c r="I79" s="9"/>
    </row>
    <row r="80" spans="1:9" ht="11.1" customHeight="1">
      <c r="A80" s="226" t="s">
        <v>5</v>
      </c>
      <c r="B80" s="226" t="s">
        <v>6</v>
      </c>
      <c r="C80" s="232" t="s">
        <v>7</v>
      </c>
      <c r="D80" s="235" t="s">
        <v>8</v>
      </c>
      <c r="E80" s="236"/>
      <c r="F80" s="237"/>
      <c r="G80" s="226" t="s">
        <v>9</v>
      </c>
      <c r="H80" s="226" t="s">
        <v>10</v>
      </c>
      <c r="I80" s="229" t="s">
        <v>11</v>
      </c>
    </row>
    <row r="81" spans="1:9" ht="11.1" customHeight="1">
      <c r="A81" s="227"/>
      <c r="B81" s="227"/>
      <c r="C81" s="233"/>
      <c r="D81" s="238"/>
      <c r="E81" s="239"/>
      <c r="F81" s="240"/>
      <c r="G81" s="227"/>
      <c r="H81" s="227"/>
      <c r="I81" s="230"/>
    </row>
    <row r="82" spans="1:9" ht="14.1" customHeight="1">
      <c r="A82" s="227"/>
      <c r="B82" s="227"/>
      <c r="C82" s="234"/>
      <c r="D82" s="12" t="s">
        <v>12</v>
      </c>
      <c r="E82" s="13" t="s">
        <v>13</v>
      </c>
      <c r="F82" s="14" t="s">
        <v>14</v>
      </c>
      <c r="G82" s="228"/>
      <c r="H82" s="228"/>
      <c r="I82" s="231"/>
    </row>
    <row r="83" spans="1:9" ht="15.95" customHeight="1">
      <c r="A83" s="57" t="s">
        <v>55</v>
      </c>
      <c r="B83" s="19" t="s">
        <v>202</v>
      </c>
      <c r="C83" s="17"/>
      <c r="D83" s="17"/>
      <c r="E83" s="17"/>
      <c r="F83" s="17"/>
      <c r="G83" s="17"/>
      <c r="H83" s="17"/>
      <c r="I83" s="32"/>
    </row>
    <row r="84" spans="1:9" ht="15.95" customHeight="1">
      <c r="A84" s="58"/>
      <c r="B84" s="39" t="s">
        <v>195</v>
      </c>
      <c r="C84" s="31"/>
      <c r="D84" s="32"/>
      <c r="E84" s="32"/>
      <c r="F84" s="32"/>
      <c r="G84" s="32"/>
      <c r="H84" s="31"/>
      <c r="I84" s="31"/>
    </row>
    <row r="85" spans="1:9" ht="15.95" customHeight="1">
      <c r="A85" s="59"/>
      <c r="B85" s="51" t="s">
        <v>200</v>
      </c>
      <c r="C85" s="31">
        <v>2</v>
      </c>
      <c r="D85" s="38">
        <v>1.2</v>
      </c>
      <c r="E85" s="38"/>
      <c r="F85" s="38">
        <v>1</v>
      </c>
      <c r="G85" s="38">
        <f>C85*D85*F85</f>
        <v>2.4</v>
      </c>
      <c r="H85" s="32"/>
      <c r="I85" s="32"/>
    </row>
    <row r="86" spans="1:9" ht="15.95" customHeight="1">
      <c r="A86" s="60"/>
      <c r="B86" s="61" t="s">
        <v>203</v>
      </c>
      <c r="C86" s="31">
        <v>4</v>
      </c>
      <c r="D86" s="38">
        <v>1.2</v>
      </c>
      <c r="E86" s="38"/>
      <c r="F86" s="38">
        <v>3</v>
      </c>
      <c r="G86" s="38">
        <f>C86*D86*F86</f>
        <v>14.399999999999999</v>
      </c>
      <c r="H86" s="40">
        <f>SUM(G63:G86)</f>
        <v>90.132000000000005</v>
      </c>
      <c r="I86" s="31" t="s">
        <v>26</v>
      </c>
    </row>
    <row r="87" spans="1:9" ht="15.95" customHeight="1">
      <c r="A87" s="17"/>
      <c r="B87" s="62"/>
      <c r="C87" s="32"/>
      <c r="D87" s="32"/>
      <c r="E87" s="32"/>
      <c r="F87" s="32"/>
      <c r="G87" s="32"/>
      <c r="H87" s="32"/>
      <c r="I87" s="32"/>
    </row>
    <row r="88" spans="1:9" ht="15.95" customHeight="1">
      <c r="A88" s="33" t="s">
        <v>62</v>
      </c>
      <c r="B88" s="34" t="s">
        <v>63</v>
      </c>
      <c r="C88" s="31"/>
      <c r="D88" s="38"/>
      <c r="E88" s="38"/>
      <c r="F88" s="38"/>
      <c r="G88" s="38"/>
      <c r="H88" s="32"/>
      <c r="I88" s="32"/>
    </row>
    <row r="89" spans="1:9" ht="15.95" customHeight="1">
      <c r="A89" s="44"/>
      <c r="B89" s="39" t="s">
        <v>24</v>
      </c>
      <c r="C89" s="31"/>
      <c r="D89" s="38"/>
      <c r="E89" s="38"/>
      <c r="F89" s="38"/>
      <c r="G89" s="38"/>
      <c r="H89" s="32"/>
      <c r="I89" s="32"/>
    </row>
    <row r="90" spans="1:9" ht="15.95" customHeight="1">
      <c r="A90" s="32"/>
      <c r="B90" s="51" t="s">
        <v>77</v>
      </c>
      <c r="C90" s="31">
        <v>1</v>
      </c>
      <c r="D90" s="38">
        <v>4.2</v>
      </c>
      <c r="E90" s="38"/>
      <c r="F90" s="38">
        <v>4</v>
      </c>
      <c r="G90" s="38">
        <f>C90*D90*F90</f>
        <v>16.8</v>
      </c>
      <c r="H90" s="32"/>
      <c r="I90" s="32"/>
    </row>
    <row r="91" spans="1:9" ht="15.95" customHeight="1">
      <c r="A91" s="32"/>
      <c r="B91" s="51" t="s">
        <v>204</v>
      </c>
      <c r="C91" s="31">
        <v>1</v>
      </c>
      <c r="D91" s="38">
        <v>1.2</v>
      </c>
      <c r="E91" s="38"/>
      <c r="F91" s="38">
        <v>4</v>
      </c>
      <c r="G91" s="38">
        <f t="shared" ref="G91:G100" si="3">C91*D91*F91</f>
        <v>4.8</v>
      </c>
      <c r="H91" s="38"/>
      <c r="I91" s="31"/>
    </row>
    <row r="92" spans="1:9" ht="15.95" customHeight="1">
      <c r="A92" s="17"/>
      <c r="B92" s="20"/>
      <c r="C92" s="31">
        <v>1</v>
      </c>
      <c r="D92" s="38">
        <v>2</v>
      </c>
      <c r="E92" s="38"/>
      <c r="F92" s="38">
        <v>4</v>
      </c>
      <c r="G92" s="38">
        <f t="shared" si="3"/>
        <v>8</v>
      </c>
      <c r="H92" s="32"/>
      <c r="I92" s="32"/>
    </row>
    <row r="93" spans="1:9" ht="15.95" customHeight="1">
      <c r="A93" s="63"/>
      <c r="B93" s="64"/>
      <c r="C93" s="31">
        <v>1</v>
      </c>
      <c r="D93" s="38">
        <v>4.0999999999999996</v>
      </c>
      <c r="E93" s="38"/>
      <c r="F93" s="38">
        <v>4</v>
      </c>
      <c r="G93" s="38">
        <f t="shared" si="3"/>
        <v>16.399999999999999</v>
      </c>
      <c r="H93" s="32"/>
      <c r="I93" s="32"/>
    </row>
    <row r="94" spans="1:9" ht="15.95" customHeight="1">
      <c r="A94" s="65"/>
      <c r="B94" s="64"/>
      <c r="C94" s="31">
        <v>1</v>
      </c>
      <c r="D94" s="38">
        <v>0.65</v>
      </c>
      <c r="E94" s="38"/>
      <c r="F94" s="38">
        <v>4</v>
      </c>
      <c r="G94" s="38">
        <f t="shared" si="3"/>
        <v>2.6</v>
      </c>
      <c r="H94" s="32"/>
      <c r="I94" s="32"/>
    </row>
    <row r="95" spans="1:9" ht="15.95" customHeight="1">
      <c r="A95" s="44"/>
      <c r="B95" s="51" t="s">
        <v>205</v>
      </c>
      <c r="C95" s="31">
        <v>2</v>
      </c>
      <c r="D95" s="38">
        <v>1.85</v>
      </c>
      <c r="E95" s="38"/>
      <c r="F95" s="38">
        <v>4</v>
      </c>
      <c r="G95" s="38">
        <f t="shared" si="3"/>
        <v>14.8</v>
      </c>
      <c r="H95" s="32"/>
      <c r="I95" s="32"/>
    </row>
    <row r="96" spans="1:9" ht="15.95" customHeight="1">
      <c r="A96" s="44"/>
      <c r="B96" s="39" t="s">
        <v>195</v>
      </c>
      <c r="C96" s="31"/>
      <c r="D96" s="38"/>
      <c r="E96" s="38"/>
      <c r="F96" s="38"/>
      <c r="G96" s="38">
        <f t="shared" si="3"/>
        <v>0</v>
      </c>
      <c r="H96" s="32"/>
      <c r="I96" s="32"/>
    </row>
    <row r="97" spans="1:9" ht="15.95" customHeight="1">
      <c r="A97" s="32"/>
      <c r="B97" s="51" t="s">
        <v>194</v>
      </c>
      <c r="C97" s="31">
        <v>4</v>
      </c>
      <c r="D97" s="38">
        <v>3.6</v>
      </c>
      <c r="E97" s="38"/>
      <c r="F97" s="38">
        <v>3</v>
      </c>
      <c r="G97" s="38">
        <f t="shared" si="3"/>
        <v>43.2</v>
      </c>
      <c r="H97" s="32"/>
      <c r="I97" s="32"/>
    </row>
    <row r="98" spans="1:9" ht="15.95" customHeight="1">
      <c r="A98" s="32"/>
      <c r="B98" s="66" t="s">
        <v>52</v>
      </c>
      <c r="C98" s="31">
        <v>-2</v>
      </c>
      <c r="D98" s="38">
        <v>0.6</v>
      </c>
      <c r="E98" s="38"/>
      <c r="F98" s="38">
        <v>1.1000000000000001</v>
      </c>
      <c r="G98" s="38">
        <f t="shared" si="3"/>
        <v>-1.32</v>
      </c>
      <c r="H98" s="67"/>
      <c r="I98" s="31"/>
    </row>
    <row r="99" spans="1:9" ht="15.95" customHeight="1">
      <c r="A99" s="32"/>
      <c r="B99" s="68" t="s">
        <v>194</v>
      </c>
      <c r="C99" s="31">
        <v>4</v>
      </c>
      <c r="D99" s="38">
        <v>3.6</v>
      </c>
      <c r="E99" s="38"/>
      <c r="F99" s="38">
        <v>21.08</v>
      </c>
      <c r="G99" s="38">
        <f t="shared" si="3"/>
        <v>303.55199999999996</v>
      </c>
      <c r="H99" s="32"/>
      <c r="I99" s="32"/>
    </row>
    <row r="100" spans="1:9" ht="15.95" customHeight="1">
      <c r="A100" s="32"/>
      <c r="B100" s="31"/>
      <c r="C100" s="31">
        <v>-11</v>
      </c>
      <c r="D100" s="38">
        <v>0.6</v>
      </c>
      <c r="E100" s="38"/>
      <c r="F100" s="38">
        <v>1.1000000000000001</v>
      </c>
      <c r="G100" s="38">
        <f t="shared" si="3"/>
        <v>-7.26</v>
      </c>
      <c r="H100" s="40">
        <f>SUM(G90:G100)</f>
        <v>401.572</v>
      </c>
      <c r="I100" s="31" t="s">
        <v>26</v>
      </c>
    </row>
    <row r="101" spans="1:9" ht="15.95" customHeight="1">
      <c r="A101" s="17"/>
      <c r="B101" s="20"/>
      <c r="C101" s="31"/>
      <c r="D101" s="38"/>
      <c r="E101" s="38"/>
      <c r="F101" s="38"/>
      <c r="G101" s="38"/>
      <c r="H101" s="32"/>
      <c r="I101" s="32"/>
    </row>
    <row r="102" spans="1:9" ht="15.95" customHeight="1">
      <c r="A102" s="46" t="s">
        <v>65</v>
      </c>
      <c r="B102" s="47" t="s">
        <v>66</v>
      </c>
      <c r="C102" s="31"/>
      <c r="D102" s="38"/>
      <c r="E102" s="38"/>
      <c r="F102" s="38"/>
      <c r="G102" s="38"/>
      <c r="H102" s="32"/>
      <c r="I102" s="32"/>
    </row>
    <row r="103" spans="1:9" ht="15.95" customHeight="1">
      <c r="A103" s="32"/>
      <c r="B103" s="69" t="s">
        <v>67</v>
      </c>
      <c r="C103" s="31"/>
      <c r="D103" s="38"/>
      <c r="E103" s="38"/>
      <c r="F103" s="38"/>
      <c r="G103" s="38"/>
      <c r="H103" s="38"/>
      <c r="I103" s="31"/>
    </row>
    <row r="104" spans="1:9" ht="15.95" customHeight="1">
      <c r="A104" s="55"/>
      <c r="B104" s="70" t="s">
        <v>206</v>
      </c>
      <c r="D104" s="71"/>
      <c r="E104" s="71"/>
      <c r="G104" s="42"/>
      <c r="H104" s="32"/>
      <c r="I104" s="32"/>
    </row>
    <row r="105" spans="1:9" ht="15.95" customHeight="1">
      <c r="A105" s="58"/>
      <c r="B105" s="72" t="s">
        <v>207</v>
      </c>
      <c r="C105" s="31">
        <v>1</v>
      </c>
      <c r="D105" s="38">
        <v>22.9</v>
      </c>
      <c r="E105" s="38"/>
      <c r="F105" s="38">
        <v>7.6</v>
      </c>
      <c r="G105" s="38">
        <f>C105*D105*F105</f>
        <v>174.04</v>
      </c>
      <c r="H105" s="38"/>
      <c r="I105" s="31"/>
    </row>
    <row r="106" spans="1:9" ht="15.95" customHeight="1">
      <c r="A106" s="17"/>
      <c r="B106" s="66" t="s">
        <v>208</v>
      </c>
      <c r="C106" s="31">
        <v>36</v>
      </c>
      <c r="D106" s="38">
        <v>0.6</v>
      </c>
      <c r="E106" s="38">
        <v>0.4</v>
      </c>
      <c r="F106" s="38"/>
      <c r="G106" s="38">
        <f>C106*D106*E106</f>
        <v>8.6399999999999988</v>
      </c>
      <c r="H106" s="32"/>
      <c r="I106" s="32"/>
    </row>
    <row r="107" spans="1:9" ht="15.95" customHeight="1">
      <c r="A107" s="63"/>
      <c r="B107" s="64"/>
      <c r="C107" s="31">
        <v>12</v>
      </c>
      <c r="D107" s="38"/>
      <c r="E107" s="38">
        <v>0.4</v>
      </c>
      <c r="F107" s="38">
        <v>1.1000000000000001</v>
      </c>
      <c r="G107" s="38">
        <f>C107*E107*F107</f>
        <v>5.2800000000000011</v>
      </c>
      <c r="H107" s="32"/>
      <c r="I107" s="32"/>
    </row>
    <row r="108" spans="1:9" ht="15.95" customHeight="1">
      <c r="A108" s="65"/>
      <c r="B108" s="64"/>
      <c r="C108" s="31">
        <v>24</v>
      </c>
      <c r="D108" s="38"/>
      <c r="E108" s="38">
        <v>0.4</v>
      </c>
      <c r="F108" s="38">
        <v>0.6</v>
      </c>
      <c r="G108" s="38">
        <f>C108*E108*F108</f>
        <v>5.7600000000000007</v>
      </c>
      <c r="H108" s="32"/>
      <c r="I108" s="32"/>
    </row>
    <row r="109" spans="1:9" ht="15.95" customHeight="1">
      <c r="A109" s="65"/>
      <c r="B109" s="64"/>
      <c r="C109" s="31">
        <v>2</v>
      </c>
      <c r="D109" s="38">
        <v>0.4</v>
      </c>
      <c r="E109" s="38"/>
      <c r="F109" s="38">
        <v>4</v>
      </c>
      <c r="G109" s="38">
        <f>C109*D109*F109</f>
        <v>3.2</v>
      </c>
      <c r="H109" s="32"/>
      <c r="I109" s="32"/>
    </row>
    <row r="110" spans="1:9" ht="15.95" customHeight="1">
      <c r="A110" s="65"/>
      <c r="B110" s="64"/>
      <c r="C110" s="31">
        <v>1</v>
      </c>
      <c r="D110" s="38">
        <v>2.8</v>
      </c>
      <c r="E110" s="38">
        <v>0.4</v>
      </c>
      <c r="F110" s="38"/>
      <c r="G110" s="38">
        <f>C110*D110*E110</f>
        <v>1.1199999999999999</v>
      </c>
      <c r="H110" s="32"/>
      <c r="I110" s="32"/>
    </row>
    <row r="111" spans="1:9" ht="15.95" customHeight="1">
      <c r="A111" s="44"/>
      <c r="B111" s="51" t="s">
        <v>209</v>
      </c>
      <c r="C111" s="31">
        <v>1</v>
      </c>
      <c r="D111" s="38">
        <v>1.8</v>
      </c>
      <c r="E111" s="38">
        <v>6.6</v>
      </c>
      <c r="F111" s="38"/>
      <c r="G111" s="38">
        <f>C111*D111*E111</f>
        <v>11.879999999999999</v>
      </c>
      <c r="H111" s="32"/>
      <c r="I111" s="32"/>
    </row>
    <row r="112" spans="1:9" ht="15.95" customHeight="1">
      <c r="A112" s="32"/>
      <c r="B112" s="73"/>
      <c r="C112" s="31">
        <v>1</v>
      </c>
      <c r="D112" s="38">
        <v>22.9</v>
      </c>
      <c r="E112" s="38">
        <v>0.6</v>
      </c>
      <c r="F112" s="38"/>
      <c r="G112" s="38">
        <f>C112*D112*E112</f>
        <v>13.739999999999998</v>
      </c>
      <c r="H112" s="32"/>
      <c r="I112" s="32"/>
    </row>
    <row r="113" spans="1:9" ht="15.95" customHeight="1">
      <c r="A113" s="32"/>
      <c r="B113" s="31"/>
      <c r="C113" s="31">
        <v>1</v>
      </c>
      <c r="D113" s="38">
        <v>22.9</v>
      </c>
      <c r="E113" s="49"/>
      <c r="F113" s="38">
        <v>0.3</v>
      </c>
      <c r="G113" s="21">
        <f>C113*D113*F113</f>
        <v>6.8699999999999992</v>
      </c>
      <c r="H113" s="32"/>
      <c r="I113" s="32"/>
    </row>
    <row r="114" spans="1:9" ht="15.95" customHeight="1">
      <c r="A114" s="32"/>
      <c r="B114" s="51" t="s">
        <v>70</v>
      </c>
      <c r="C114" s="31">
        <v>8</v>
      </c>
      <c r="D114" s="38">
        <v>0.55000000000000004</v>
      </c>
      <c r="E114" s="38"/>
      <c r="F114" s="38">
        <v>5</v>
      </c>
      <c r="G114" s="21">
        <f>C114*D114*F114</f>
        <v>22</v>
      </c>
      <c r="H114" s="32"/>
      <c r="I114" s="32"/>
    </row>
    <row r="115" spans="1:9" ht="15.95" customHeight="1">
      <c r="A115" s="32"/>
      <c r="B115" s="74" t="s">
        <v>52</v>
      </c>
      <c r="C115" s="31">
        <v>-6</v>
      </c>
      <c r="D115" s="38">
        <v>0.6</v>
      </c>
      <c r="E115" s="38"/>
      <c r="F115" s="38">
        <v>1.1000000000000001</v>
      </c>
      <c r="G115" s="21">
        <f>C115*D115*F115</f>
        <v>-3.96</v>
      </c>
      <c r="H115" s="32"/>
      <c r="I115" s="32"/>
    </row>
    <row r="116" spans="1:9" ht="15.95" customHeight="1">
      <c r="A116" s="32"/>
      <c r="B116" s="31"/>
      <c r="C116" s="31">
        <v>-12</v>
      </c>
      <c r="D116" s="38">
        <v>0.6</v>
      </c>
      <c r="E116" s="38"/>
      <c r="F116" s="38">
        <v>0.6</v>
      </c>
      <c r="G116" s="21">
        <f>C116*D116*F116</f>
        <v>-4.3199999999999994</v>
      </c>
      <c r="H116" s="32"/>
      <c r="I116" s="32"/>
    </row>
    <row r="117" spans="1:9" ht="15.95" customHeight="1">
      <c r="A117" s="32"/>
      <c r="B117" s="51" t="s">
        <v>53</v>
      </c>
      <c r="C117" s="31">
        <v>-1</v>
      </c>
      <c r="D117" s="38">
        <v>2.8</v>
      </c>
      <c r="E117" s="38"/>
      <c r="F117" s="38">
        <v>4</v>
      </c>
      <c r="G117" s="21">
        <f>C117*D117*F117</f>
        <v>-11.2</v>
      </c>
      <c r="H117" s="38">
        <f>SUM(G105:G117)</f>
        <v>233.04999999999998</v>
      </c>
      <c r="I117" s="32"/>
    </row>
    <row r="118" spans="1:9" ht="15.95" customHeight="1">
      <c r="A118" s="32"/>
      <c r="B118" s="70" t="s">
        <v>210</v>
      </c>
      <c r="C118" s="31"/>
      <c r="D118" s="38" t="s">
        <v>211</v>
      </c>
      <c r="E118" s="38"/>
      <c r="F118" s="38"/>
      <c r="G118" s="21"/>
      <c r="H118" s="38">
        <f>H117</f>
        <v>233.04999999999998</v>
      </c>
      <c r="I118" s="32"/>
    </row>
    <row r="119" spans="1:9" ht="15.95" customHeight="1">
      <c r="A119" s="32"/>
      <c r="B119" s="70" t="s">
        <v>212</v>
      </c>
      <c r="C119" s="31"/>
      <c r="D119" s="38" t="s">
        <v>211</v>
      </c>
      <c r="E119" s="38"/>
      <c r="F119" s="38"/>
      <c r="G119" s="21"/>
      <c r="H119" s="38">
        <f>H118</f>
        <v>233.04999999999998</v>
      </c>
      <c r="I119" s="32"/>
    </row>
    <row r="120" spans="1:9" ht="15.95" customHeight="1">
      <c r="A120" s="32"/>
      <c r="B120" s="70" t="s">
        <v>213</v>
      </c>
      <c r="C120" s="31"/>
      <c r="D120" s="38"/>
      <c r="E120" s="38"/>
      <c r="F120" s="38"/>
      <c r="G120" s="21"/>
      <c r="H120" s="38"/>
      <c r="I120" s="32"/>
    </row>
    <row r="121" spans="1:9" ht="15.95" customHeight="1">
      <c r="A121" s="32"/>
      <c r="B121" s="72" t="s">
        <v>207</v>
      </c>
      <c r="C121" s="31">
        <v>1</v>
      </c>
      <c r="D121" s="38">
        <v>22.9</v>
      </c>
      <c r="E121" s="38"/>
      <c r="F121" s="38">
        <v>7.6</v>
      </c>
      <c r="G121" s="38">
        <f>C121*D121*F121</f>
        <v>174.04</v>
      </c>
      <c r="H121" s="38"/>
      <c r="I121" s="31"/>
    </row>
    <row r="122" spans="1:9" ht="15.95" customHeight="1">
      <c r="A122" s="32"/>
      <c r="B122" s="66" t="s">
        <v>208</v>
      </c>
      <c r="C122" s="31">
        <v>20</v>
      </c>
      <c r="D122" s="38">
        <v>0.6</v>
      </c>
      <c r="E122" s="38">
        <v>0.4</v>
      </c>
      <c r="F122" s="38"/>
      <c r="G122" s="38">
        <f>C122*D122*E122</f>
        <v>4.8000000000000007</v>
      </c>
      <c r="H122" s="32"/>
      <c r="I122" s="32"/>
    </row>
    <row r="123" spans="1:9" ht="15.95" customHeight="1">
      <c r="A123" s="32"/>
      <c r="B123" s="64"/>
      <c r="C123" s="31">
        <v>16</v>
      </c>
      <c r="D123" s="38"/>
      <c r="E123" s="38">
        <v>0.4</v>
      </c>
      <c r="F123" s="38">
        <v>1.1000000000000001</v>
      </c>
      <c r="G123" s="38">
        <f>C123*E123*F123</f>
        <v>7.0400000000000009</v>
      </c>
      <c r="H123" s="32"/>
      <c r="I123" s="32"/>
    </row>
    <row r="124" spans="1:9" ht="15.95" customHeight="1">
      <c r="A124" s="32"/>
      <c r="B124" s="64"/>
      <c r="C124" s="31">
        <v>24</v>
      </c>
      <c r="D124" s="38"/>
      <c r="E124" s="38">
        <v>0.4</v>
      </c>
      <c r="F124" s="38">
        <v>0.6</v>
      </c>
      <c r="G124" s="38">
        <f>C124*E124*F124</f>
        <v>5.7600000000000007</v>
      </c>
      <c r="H124" s="32"/>
      <c r="I124" s="32"/>
    </row>
    <row r="125" spans="1:9" ht="15.95" customHeight="1">
      <c r="A125" s="32"/>
      <c r="B125" s="51" t="s">
        <v>209</v>
      </c>
      <c r="C125" s="31">
        <v>1</v>
      </c>
      <c r="D125" s="38">
        <v>1.8</v>
      </c>
      <c r="E125" s="38">
        <v>6.6</v>
      </c>
      <c r="F125" s="38"/>
      <c r="G125" s="38">
        <f>C125*D125*E125</f>
        <v>11.879999999999999</v>
      </c>
      <c r="H125" s="32"/>
      <c r="I125" s="32"/>
    </row>
    <row r="126" spans="1:9" ht="15.95" customHeight="1">
      <c r="A126" s="32"/>
      <c r="B126" s="73"/>
      <c r="C126" s="31">
        <v>1</v>
      </c>
      <c r="D126" s="38">
        <v>22.9</v>
      </c>
      <c r="E126" s="38">
        <v>0.6</v>
      </c>
      <c r="F126" s="38"/>
      <c r="G126" s="38">
        <f>C126*D126*E126</f>
        <v>13.739999999999998</v>
      </c>
      <c r="H126" s="32"/>
      <c r="I126" s="32"/>
    </row>
    <row r="127" spans="1:9" ht="15.95" customHeight="1">
      <c r="A127" s="32"/>
      <c r="B127" s="31"/>
      <c r="C127" s="31">
        <v>1</v>
      </c>
      <c r="D127" s="38">
        <v>22.9</v>
      </c>
      <c r="E127" s="49"/>
      <c r="F127" s="38">
        <v>0.3</v>
      </c>
      <c r="G127" s="21">
        <f t="shared" ref="G127:G133" si="4">C127*D127*F127</f>
        <v>6.8699999999999992</v>
      </c>
      <c r="H127" s="32"/>
      <c r="I127" s="32"/>
    </row>
    <row r="128" spans="1:9" ht="15.95" customHeight="1">
      <c r="A128" s="32"/>
      <c r="B128" s="51" t="s">
        <v>70</v>
      </c>
      <c r="C128" s="31">
        <v>8</v>
      </c>
      <c r="D128" s="38">
        <v>0.55000000000000004</v>
      </c>
      <c r="E128" s="38"/>
      <c r="F128" s="38">
        <v>5</v>
      </c>
      <c r="G128" s="21">
        <f t="shared" si="4"/>
        <v>22</v>
      </c>
      <c r="H128" s="32"/>
      <c r="I128" s="32"/>
    </row>
    <row r="129" spans="1:9" ht="15.95" customHeight="1">
      <c r="A129" s="17"/>
      <c r="B129" s="74" t="s">
        <v>52</v>
      </c>
      <c r="C129" s="31">
        <v>-8</v>
      </c>
      <c r="D129" s="38">
        <v>0.6</v>
      </c>
      <c r="E129" s="38"/>
      <c r="F129" s="38">
        <v>1.1000000000000001</v>
      </c>
      <c r="G129" s="21">
        <f t="shared" si="4"/>
        <v>-5.28</v>
      </c>
      <c r="H129" s="32"/>
      <c r="I129" s="32"/>
    </row>
    <row r="130" spans="1:9" ht="15.95" customHeight="1">
      <c r="A130" s="58"/>
      <c r="B130" s="31"/>
      <c r="C130" s="31">
        <v>-12</v>
      </c>
      <c r="D130" s="38">
        <v>0.6</v>
      </c>
      <c r="E130" s="38"/>
      <c r="F130" s="38">
        <v>0.6</v>
      </c>
      <c r="G130" s="21">
        <f t="shared" si="4"/>
        <v>-4.3199999999999994</v>
      </c>
      <c r="H130" s="32"/>
      <c r="I130" s="32"/>
    </row>
    <row r="131" spans="1:9" ht="15.95" customHeight="1">
      <c r="A131" s="32"/>
      <c r="B131" s="51" t="s">
        <v>53</v>
      </c>
      <c r="C131" s="31">
        <v>-2</v>
      </c>
      <c r="D131" s="38">
        <v>1.2</v>
      </c>
      <c r="E131" s="38"/>
      <c r="F131" s="38">
        <v>2.4</v>
      </c>
      <c r="G131" s="21">
        <f t="shared" si="4"/>
        <v>-5.76</v>
      </c>
      <c r="H131" s="38">
        <f>SUM(G121:G131)</f>
        <v>230.77</v>
      </c>
      <c r="I131" s="32"/>
    </row>
    <row r="132" spans="1:9" ht="15.95" customHeight="1">
      <c r="A132" s="32"/>
      <c r="B132" s="39" t="s">
        <v>203</v>
      </c>
      <c r="C132" s="31">
        <v>4</v>
      </c>
      <c r="D132" s="38">
        <v>4</v>
      </c>
      <c r="E132" s="38"/>
      <c r="F132" s="38">
        <v>21.08</v>
      </c>
      <c r="G132" s="38">
        <f t="shared" si="4"/>
        <v>337.28</v>
      </c>
      <c r="H132" s="75"/>
      <c r="I132" s="31"/>
    </row>
    <row r="133" spans="1:9" ht="15.95" customHeight="1">
      <c r="A133" s="32"/>
      <c r="B133" s="31"/>
      <c r="C133" s="31">
        <v>-11</v>
      </c>
      <c r="D133" s="38">
        <v>0.6</v>
      </c>
      <c r="E133" s="38"/>
      <c r="F133" s="38">
        <v>1.1000000000000001</v>
      </c>
      <c r="G133" s="38">
        <f t="shared" si="4"/>
        <v>-7.26</v>
      </c>
      <c r="H133" s="38">
        <f>G132+G133</f>
        <v>330.02</v>
      </c>
      <c r="I133" s="55"/>
    </row>
    <row r="134" spans="1:9" ht="15.95" customHeight="1">
      <c r="A134" s="32"/>
      <c r="B134" s="31"/>
      <c r="C134" s="31"/>
      <c r="D134" s="38"/>
      <c r="E134" s="38"/>
      <c r="F134" s="38"/>
      <c r="G134" s="42"/>
      <c r="H134" s="76">
        <f>H117+H118+H119+H131+H133</f>
        <v>1259.94</v>
      </c>
      <c r="I134" s="31" t="s">
        <v>26</v>
      </c>
    </row>
    <row r="135" spans="1:9" ht="15.95" customHeight="1">
      <c r="A135" s="32"/>
      <c r="B135" s="77"/>
      <c r="C135" s="31"/>
      <c r="D135" s="38"/>
      <c r="E135" s="38"/>
      <c r="F135" s="38"/>
      <c r="G135" s="42"/>
      <c r="H135" s="75"/>
      <c r="I135" s="77"/>
    </row>
    <row r="136" spans="1:9" ht="15.95" customHeight="1">
      <c r="A136" s="32"/>
      <c r="B136" s="78" t="s">
        <v>214</v>
      </c>
      <c r="C136" s="31">
        <v>4</v>
      </c>
      <c r="D136" s="38">
        <v>2.4</v>
      </c>
      <c r="E136" s="38"/>
      <c r="F136" s="38">
        <v>16</v>
      </c>
      <c r="G136" s="38">
        <f>C136*D136*F136</f>
        <v>153.6</v>
      </c>
      <c r="H136" s="32"/>
      <c r="I136" s="55"/>
    </row>
    <row r="137" spans="1:9" ht="15.95" customHeight="1">
      <c r="A137" s="32"/>
      <c r="B137" s="79" t="s">
        <v>215</v>
      </c>
      <c r="C137" s="31">
        <v>24</v>
      </c>
      <c r="D137" s="38">
        <v>0.4</v>
      </c>
      <c r="E137" s="38"/>
      <c r="F137" s="38">
        <v>1.1000000000000001</v>
      </c>
      <c r="G137" s="38">
        <f>C137*D137*F137</f>
        <v>10.560000000000002</v>
      </c>
      <c r="H137" s="32"/>
      <c r="I137" s="55"/>
    </row>
    <row r="138" spans="1:9" ht="15.95" customHeight="1">
      <c r="A138" s="32"/>
      <c r="B138" s="79"/>
      <c r="C138" s="31">
        <v>24</v>
      </c>
      <c r="D138" s="38">
        <v>0.4</v>
      </c>
      <c r="E138" s="38"/>
      <c r="F138" s="38">
        <v>0.6</v>
      </c>
      <c r="G138" s="38">
        <f>C138*D138*F138</f>
        <v>5.7600000000000007</v>
      </c>
      <c r="H138" s="32"/>
      <c r="I138" s="55"/>
    </row>
    <row r="139" spans="1:9" ht="15.95" customHeight="1">
      <c r="A139" s="32"/>
      <c r="B139" s="74" t="s">
        <v>52</v>
      </c>
      <c r="C139" s="31">
        <v>-12</v>
      </c>
      <c r="D139" s="38">
        <v>0.6</v>
      </c>
      <c r="E139" s="38"/>
      <c r="F139" s="38">
        <v>1.1000000000000001</v>
      </c>
      <c r="G139" s="38">
        <f>C139*D139*F139</f>
        <v>-7.92</v>
      </c>
      <c r="H139" s="76">
        <f>SUM(G136:G139)</f>
        <v>162</v>
      </c>
      <c r="I139" s="31" t="s">
        <v>26</v>
      </c>
    </row>
    <row r="140" spans="1:9" ht="15.95" customHeight="1">
      <c r="A140" s="56"/>
      <c r="B140" s="56"/>
      <c r="C140" s="56"/>
      <c r="D140" s="56"/>
      <c r="E140" s="56"/>
      <c r="F140" s="56"/>
      <c r="G140" s="56"/>
      <c r="H140" s="56"/>
      <c r="I140" s="56"/>
    </row>
    <row r="141" spans="1:9" ht="15.95" customHeight="1"/>
    <row r="142" spans="1:9" ht="15.95" customHeight="1">
      <c r="A142" s="3"/>
      <c r="B142" s="241" t="s">
        <v>0</v>
      </c>
      <c r="C142" s="4"/>
      <c r="D142" s="4"/>
      <c r="E142" s="5"/>
      <c r="F142" s="6" t="s">
        <v>1</v>
      </c>
      <c r="G142" s="53"/>
      <c r="H142" s="53"/>
      <c r="I142" s="7"/>
    </row>
    <row r="143" spans="1:9" ht="15.95" customHeight="1">
      <c r="A143" s="8"/>
      <c r="B143" s="241"/>
      <c r="C143" s="4"/>
      <c r="D143" s="4"/>
      <c r="E143" s="5"/>
      <c r="F143" s="6" t="s">
        <v>2</v>
      </c>
      <c r="G143" s="53"/>
      <c r="H143" s="53"/>
      <c r="I143" s="53"/>
    </row>
    <row r="144" spans="1:9" ht="9.9499999999999993" customHeight="1">
      <c r="A144" s="8"/>
      <c r="B144" s="241"/>
      <c r="C144" s="4"/>
      <c r="D144" s="4"/>
      <c r="E144" s="5"/>
      <c r="I144" s="53"/>
    </row>
    <row r="145" spans="1:9" ht="15.95" customHeight="1">
      <c r="C145" s="242" t="s">
        <v>191</v>
      </c>
      <c r="D145" s="242"/>
      <c r="E145" s="242"/>
      <c r="F145" s="242"/>
      <c r="G145" s="9"/>
      <c r="H145" s="10"/>
      <c r="I145" s="54" t="s">
        <v>4</v>
      </c>
    </row>
    <row r="146" spans="1:9" ht="9.9499999999999993" customHeight="1">
      <c r="C146" s="11"/>
      <c r="D146" s="11"/>
      <c r="E146" s="11"/>
      <c r="F146" s="11"/>
      <c r="G146" s="9"/>
      <c r="H146" s="10"/>
      <c r="I146" s="9"/>
    </row>
    <row r="147" spans="1:9" ht="11.1" customHeight="1">
      <c r="A147" s="226" t="s">
        <v>5</v>
      </c>
      <c r="B147" s="226" t="s">
        <v>6</v>
      </c>
      <c r="C147" s="232" t="s">
        <v>7</v>
      </c>
      <c r="D147" s="235" t="s">
        <v>8</v>
      </c>
      <c r="E147" s="236"/>
      <c r="F147" s="237"/>
      <c r="G147" s="226" t="s">
        <v>9</v>
      </c>
      <c r="H147" s="226" t="s">
        <v>10</v>
      </c>
      <c r="I147" s="229" t="s">
        <v>11</v>
      </c>
    </row>
    <row r="148" spans="1:9" ht="11.1" customHeight="1">
      <c r="A148" s="227"/>
      <c r="B148" s="227"/>
      <c r="C148" s="233"/>
      <c r="D148" s="238"/>
      <c r="E148" s="239"/>
      <c r="F148" s="240"/>
      <c r="G148" s="227"/>
      <c r="H148" s="227"/>
      <c r="I148" s="230"/>
    </row>
    <row r="149" spans="1:9" ht="14.1" customHeight="1">
      <c r="A149" s="227"/>
      <c r="B149" s="227"/>
      <c r="C149" s="234"/>
      <c r="D149" s="12" t="s">
        <v>12</v>
      </c>
      <c r="E149" s="13" t="s">
        <v>13</v>
      </c>
      <c r="F149" s="14" t="s">
        <v>14</v>
      </c>
      <c r="G149" s="228"/>
      <c r="H149" s="228"/>
      <c r="I149" s="231"/>
    </row>
    <row r="150" spans="1:9" ht="15.95" customHeight="1">
      <c r="A150" s="57"/>
      <c r="B150" s="78" t="s">
        <v>75</v>
      </c>
      <c r="C150" s="17"/>
      <c r="D150" s="17"/>
      <c r="E150" s="17"/>
      <c r="F150" s="17"/>
      <c r="G150" s="17"/>
      <c r="H150" s="17"/>
      <c r="I150" s="32"/>
    </row>
    <row r="151" spans="1:9" ht="15.95" customHeight="1">
      <c r="A151" s="58"/>
      <c r="B151" s="39" t="s">
        <v>24</v>
      </c>
      <c r="C151" s="31"/>
      <c r="D151" s="32"/>
      <c r="E151" s="32"/>
      <c r="F151" s="32"/>
      <c r="G151" s="32"/>
      <c r="H151" s="31"/>
      <c r="I151" s="31"/>
    </row>
    <row r="152" spans="1:9" ht="15.95" customHeight="1">
      <c r="A152" s="59"/>
      <c r="B152" s="80" t="s">
        <v>216</v>
      </c>
      <c r="D152" s="71"/>
      <c r="E152" s="71"/>
      <c r="G152" s="38"/>
      <c r="H152" s="32"/>
      <c r="I152" s="32"/>
    </row>
    <row r="153" spans="1:9" ht="15.95" customHeight="1">
      <c r="A153" s="60"/>
      <c r="B153" s="81" t="s">
        <v>68</v>
      </c>
      <c r="C153" s="31">
        <v>2</v>
      </c>
      <c r="D153" s="38">
        <v>22.1</v>
      </c>
      <c r="E153" s="38"/>
      <c r="F153" s="38">
        <v>4</v>
      </c>
      <c r="G153" s="38">
        <f>C153*D153*F153</f>
        <v>176.8</v>
      </c>
      <c r="H153" s="82"/>
      <c r="I153" s="39"/>
    </row>
    <row r="154" spans="1:9" ht="15.95" customHeight="1">
      <c r="A154" s="17"/>
      <c r="B154" s="62"/>
      <c r="C154" s="31">
        <v>2</v>
      </c>
      <c r="D154" s="38">
        <v>17.600000000000001</v>
      </c>
      <c r="E154" s="38"/>
      <c r="F154" s="38">
        <v>4</v>
      </c>
      <c r="G154" s="38">
        <f t="shared" ref="G154:G206" si="5">C154*D154*F154</f>
        <v>140.80000000000001</v>
      </c>
      <c r="H154" s="32"/>
      <c r="I154" s="32"/>
    </row>
    <row r="155" spans="1:9" ht="15.95" customHeight="1">
      <c r="A155" s="33"/>
      <c r="B155" s="68" t="s">
        <v>217</v>
      </c>
      <c r="C155" s="31">
        <v>44</v>
      </c>
      <c r="D155" s="83">
        <f>0.27+3.33+0.27</f>
        <v>3.87</v>
      </c>
      <c r="E155" s="38"/>
      <c r="F155" s="38">
        <f>0.27+0.53+1.85+0.66+0.64</f>
        <v>3.9500000000000006</v>
      </c>
      <c r="G155" s="38">
        <f t="shared" si="5"/>
        <v>672.60600000000011</v>
      </c>
      <c r="H155" s="32"/>
      <c r="I155" s="32"/>
    </row>
    <row r="156" spans="1:9" ht="15.95" customHeight="1">
      <c r="A156" s="44"/>
      <c r="B156" s="51" t="s">
        <v>70</v>
      </c>
      <c r="C156" s="31">
        <v>8</v>
      </c>
      <c r="D156" s="38">
        <v>3.14</v>
      </c>
      <c r="E156" s="38">
        <v>0.64</v>
      </c>
      <c r="F156" s="38">
        <v>2.4</v>
      </c>
      <c r="G156" s="38">
        <f t="shared" si="5"/>
        <v>60.287999999999997</v>
      </c>
      <c r="H156" s="32"/>
      <c r="I156" s="32"/>
    </row>
    <row r="157" spans="1:9" ht="15.95" customHeight="1">
      <c r="A157" s="32"/>
      <c r="B157" s="51" t="s">
        <v>218</v>
      </c>
      <c r="C157" s="31">
        <v>2</v>
      </c>
      <c r="D157" s="38">
        <v>1.7</v>
      </c>
      <c r="E157" s="38"/>
      <c r="F157" s="38">
        <v>4</v>
      </c>
      <c r="G157" s="38">
        <f t="shared" si="5"/>
        <v>13.6</v>
      </c>
      <c r="H157" s="32"/>
      <c r="I157" s="32"/>
    </row>
    <row r="158" spans="1:9" ht="15.95" customHeight="1">
      <c r="A158" s="32"/>
      <c r="B158" s="51"/>
      <c r="C158" s="31">
        <v>4</v>
      </c>
      <c r="D158" s="38">
        <v>0.45</v>
      </c>
      <c r="E158" s="38"/>
      <c r="F158" s="38">
        <v>4</v>
      </c>
      <c r="G158" s="38">
        <f t="shared" si="5"/>
        <v>7.2</v>
      </c>
      <c r="H158" s="38"/>
      <c r="I158" s="31"/>
    </row>
    <row r="159" spans="1:9" ht="15.95" customHeight="1">
      <c r="A159" s="17"/>
      <c r="B159" s="66" t="s">
        <v>205</v>
      </c>
      <c r="C159" s="31">
        <v>1</v>
      </c>
      <c r="D159" s="38">
        <f>0.92+0.68+0.68+0.68+0.92</f>
        <v>3.8800000000000003</v>
      </c>
      <c r="E159" s="38"/>
      <c r="F159" s="38">
        <f>2+0.56+0.44</f>
        <v>3</v>
      </c>
      <c r="G159" s="38">
        <f t="shared" si="5"/>
        <v>11.64</v>
      </c>
      <c r="H159" s="32"/>
      <c r="I159" s="32"/>
    </row>
    <row r="160" spans="1:9" ht="15.95" customHeight="1">
      <c r="A160" s="63"/>
      <c r="B160" s="68" t="s">
        <v>53</v>
      </c>
      <c r="C160" s="31">
        <v>-3</v>
      </c>
      <c r="D160" s="38">
        <v>2.8</v>
      </c>
      <c r="E160" s="38"/>
      <c r="F160" s="38">
        <v>4</v>
      </c>
      <c r="G160" s="38">
        <f t="shared" si="5"/>
        <v>-33.599999999999994</v>
      </c>
      <c r="H160" s="32"/>
      <c r="I160" s="32"/>
    </row>
    <row r="161" spans="1:9" ht="15.95" customHeight="1">
      <c r="A161" s="65"/>
      <c r="B161" s="64"/>
      <c r="C161" s="31">
        <v>-1</v>
      </c>
      <c r="D161" s="38">
        <v>1.2</v>
      </c>
      <c r="E161" s="38"/>
      <c r="F161" s="38">
        <v>2.6</v>
      </c>
      <c r="G161" s="38">
        <f t="shared" si="5"/>
        <v>-3.12</v>
      </c>
      <c r="H161" s="32"/>
      <c r="I161" s="32"/>
    </row>
    <row r="162" spans="1:9" ht="15.95" customHeight="1">
      <c r="A162" s="44"/>
      <c r="B162" s="51" t="s">
        <v>52</v>
      </c>
      <c r="C162" s="31">
        <v>-8</v>
      </c>
      <c r="D162" s="38">
        <v>0.6</v>
      </c>
      <c r="E162" s="38"/>
      <c r="F162" s="38">
        <v>1.1000000000000001</v>
      </c>
      <c r="G162" s="38">
        <f t="shared" si="5"/>
        <v>-5.28</v>
      </c>
      <c r="H162" s="32"/>
      <c r="I162" s="32"/>
    </row>
    <row r="163" spans="1:9" ht="15.95" customHeight="1">
      <c r="A163" s="44"/>
      <c r="B163" s="51" t="s">
        <v>219</v>
      </c>
      <c r="C163" s="31">
        <v>-22</v>
      </c>
      <c r="D163" s="38">
        <v>1.85</v>
      </c>
      <c r="E163" s="38">
        <v>1.85</v>
      </c>
      <c r="F163" s="38">
        <v>3.14</v>
      </c>
      <c r="G163" s="38">
        <f t="shared" si="5"/>
        <v>-127.79800000000002</v>
      </c>
      <c r="H163" s="32"/>
      <c r="I163" s="32"/>
    </row>
    <row r="164" spans="1:9" ht="15.95" customHeight="1">
      <c r="A164" s="32"/>
      <c r="B164" s="81" t="s">
        <v>220</v>
      </c>
      <c r="C164" s="31">
        <v>1</v>
      </c>
      <c r="D164" s="38">
        <v>22.1</v>
      </c>
      <c r="E164" s="38">
        <v>13.1</v>
      </c>
      <c r="F164" s="38"/>
      <c r="G164" s="38">
        <f>C164*D164*E164</f>
        <v>289.51</v>
      </c>
      <c r="H164" s="32"/>
      <c r="I164" s="32"/>
    </row>
    <row r="165" spans="1:9" ht="15.95" customHeight="1">
      <c r="A165" s="32"/>
      <c r="B165" s="66"/>
      <c r="C165" s="31">
        <v>1</v>
      </c>
      <c r="D165" s="38">
        <f>17.6-13.1</f>
        <v>4.5000000000000018</v>
      </c>
      <c r="E165" s="38">
        <v>4.0999999999999996</v>
      </c>
      <c r="F165" s="38"/>
      <c r="G165" s="38">
        <f>C165*D165*E165</f>
        <v>18.450000000000006</v>
      </c>
      <c r="H165" s="67"/>
      <c r="I165" s="39"/>
    </row>
    <row r="166" spans="1:9" ht="15.95" customHeight="1">
      <c r="A166" s="32"/>
      <c r="B166" s="68" t="s">
        <v>218</v>
      </c>
      <c r="C166" s="31">
        <v>2</v>
      </c>
      <c r="D166" s="38">
        <v>1.7</v>
      </c>
      <c r="E166" s="38">
        <v>0.45</v>
      </c>
      <c r="F166" s="38"/>
      <c r="G166" s="38">
        <f>C166*D166*E166</f>
        <v>1.53</v>
      </c>
      <c r="H166" s="32"/>
      <c r="I166" s="32"/>
    </row>
    <row r="167" spans="1:9" ht="15.95" customHeight="1">
      <c r="A167" s="32"/>
      <c r="B167" s="51" t="s">
        <v>205</v>
      </c>
      <c r="C167" s="31">
        <v>1</v>
      </c>
      <c r="D167" s="38">
        <v>1.5</v>
      </c>
      <c r="E167" s="38">
        <v>1.5</v>
      </c>
      <c r="F167" s="38"/>
      <c r="G167" s="38">
        <f>C167*D167*E167</f>
        <v>2.25</v>
      </c>
      <c r="H167" s="82"/>
      <c r="I167" s="39"/>
    </row>
    <row r="168" spans="1:9" ht="15.95" customHeight="1">
      <c r="A168" s="17"/>
      <c r="B168" s="20"/>
      <c r="C168" s="31"/>
      <c r="D168" s="38"/>
      <c r="E168" s="38"/>
      <c r="F168" s="38"/>
      <c r="G168" s="38"/>
      <c r="H168" s="32"/>
      <c r="I168" s="32"/>
    </row>
    <row r="169" spans="1:9" ht="15.95" customHeight="1">
      <c r="A169" s="84"/>
      <c r="B169" s="80" t="s">
        <v>221</v>
      </c>
      <c r="C169" s="31"/>
      <c r="D169" s="38"/>
      <c r="E169" s="38"/>
      <c r="F169" s="38"/>
      <c r="G169" s="38"/>
      <c r="H169" s="32"/>
      <c r="I169" s="32"/>
    </row>
    <row r="170" spans="1:9" ht="15.95" customHeight="1">
      <c r="A170" s="32"/>
      <c r="B170" s="81" t="s">
        <v>68</v>
      </c>
      <c r="C170" s="85">
        <v>2</v>
      </c>
      <c r="D170" s="38">
        <v>3.85</v>
      </c>
      <c r="E170" s="38"/>
      <c r="F170" s="38">
        <v>4</v>
      </c>
      <c r="G170" s="38">
        <f t="shared" si="5"/>
        <v>30.8</v>
      </c>
      <c r="H170" s="38"/>
      <c r="I170" s="31"/>
    </row>
    <row r="171" spans="1:9" ht="15.95" customHeight="1">
      <c r="A171" s="55"/>
      <c r="B171" s="70"/>
      <c r="C171" s="86">
        <v>2</v>
      </c>
      <c r="D171" s="38">
        <v>6.4</v>
      </c>
      <c r="E171" s="32"/>
      <c r="F171" s="87">
        <v>4</v>
      </c>
      <c r="G171" s="38">
        <f t="shared" si="5"/>
        <v>51.2</v>
      </c>
      <c r="H171" s="32"/>
      <c r="I171" s="32"/>
    </row>
    <row r="172" spans="1:9" ht="15.95" customHeight="1">
      <c r="A172" s="58"/>
      <c r="B172" s="51" t="s">
        <v>52</v>
      </c>
      <c r="C172" s="31">
        <v>-4</v>
      </c>
      <c r="D172" s="38">
        <v>0.66</v>
      </c>
      <c r="E172" s="38"/>
      <c r="F172" s="38">
        <v>1.1000000000000001</v>
      </c>
      <c r="G172" s="38">
        <f t="shared" si="5"/>
        <v>-2.9040000000000004</v>
      </c>
      <c r="H172" s="38"/>
      <c r="I172" s="31"/>
    </row>
    <row r="173" spans="1:9" ht="15.95" customHeight="1">
      <c r="A173" s="17"/>
      <c r="B173" s="68" t="s">
        <v>53</v>
      </c>
      <c r="C173" s="31">
        <v>-1</v>
      </c>
      <c r="D173" s="38">
        <v>1.2</v>
      </c>
      <c r="E173" s="38"/>
      <c r="F173" s="38">
        <v>2.4</v>
      </c>
      <c r="G173" s="38">
        <f t="shared" si="5"/>
        <v>-2.88</v>
      </c>
      <c r="H173" s="32"/>
      <c r="I173" s="32"/>
    </row>
    <row r="174" spans="1:9" ht="15.95" customHeight="1">
      <c r="A174" s="63"/>
      <c r="B174" s="81" t="s">
        <v>220</v>
      </c>
      <c r="C174" s="31">
        <v>1</v>
      </c>
      <c r="D174" s="38">
        <v>6.4</v>
      </c>
      <c r="E174" s="38"/>
      <c r="F174" s="38">
        <v>4.0999999999999996</v>
      </c>
      <c r="G174" s="38">
        <f t="shared" si="5"/>
        <v>26.24</v>
      </c>
      <c r="H174" s="32"/>
      <c r="I174" s="32"/>
    </row>
    <row r="175" spans="1:9" ht="15.95" customHeight="1">
      <c r="A175" s="65"/>
      <c r="B175" s="64"/>
      <c r="C175" s="31"/>
      <c r="D175" s="38"/>
      <c r="E175" s="38"/>
      <c r="F175" s="38"/>
      <c r="G175" s="38">
        <f t="shared" si="5"/>
        <v>0</v>
      </c>
      <c r="H175" s="32"/>
      <c r="I175" s="32"/>
    </row>
    <row r="176" spans="1:9" ht="15.95" customHeight="1">
      <c r="A176" s="65"/>
      <c r="B176" s="88" t="s">
        <v>222</v>
      </c>
      <c r="C176" s="31"/>
      <c r="D176" s="38"/>
      <c r="E176" s="38"/>
      <c r="F176" s="38"/>
      <c r="G176" s="38">
        <f t="shared" si="5"/>
        <v>0</v>
      </c>
      <c r="H176" s="32"/>
      <c r="I176" s="32"/>
    </row>
    <row r="177" spans="1:9" ht="15.95" customHeight="1">
      <c r="A177" s="65"/>
      <c r="B177" s="81" t="s">
        <v>68</v>
      </c>
      <c r="C177" s="31">
        <v>1</v>
      </c>
      <c r="D177" s="38">
        <v>11</v>
      </c>
      <c r="E177" s="38"/>
      <c r="F177" s="38">
        <v>4</v>
      </c>
      <c r="G177" s="38">
        <f t="shared" si="5"/>
        <v>44</v>
      </c>
      <c r="H177" s="32"/>
      <c r="I177" s="32"/>
    </row>
    <row r="178" spans="1:9" ht="15.95" customHeight="1">
      <c r="A178" s="44"/>
      <c r="B178" s="51" t="s">
        <v>223</v>
      </c>
      <c r="C178" s="31">
        <v>1</v>
      </c>
      <c r="D178" s="38">
        <f>0.92+0.68+0.68+0.68+0.92</f>
        <v>3.8800000000000003</v>
      </c>
      <c r="E178" s="38"/>
      <c r="F178" s="38">
        <v>4</v>
      </c>
      <c r="G178" s="38">
        <f t="shared" si="5"/>
        <v>15.520000000000001</v>
      </c>
      <c r="H178" s="32"/>
      <c r="I178" s="32"/>
    </row>
    <row r="179" spans="1:9" ht="15.95" customHeight="1">
      <c r="A179" s="32"/>
      <c r="B179" s="51" t="s">
        <v>224</v>
      </c>
      <c r="C179" s="31">
        <v>1</v>
      </c>
      <c r="D179" s="38">
        <f>1.1+1.9</f>
        <v>3</v>
      </c>
      <c r="E179" s="38"/>
      <c r="F179" s="38">
        <v>4</v>
      </c>
      <c r="G179" s="38">
        <f t="shared" si="5"/>
        <v>12</v>
      </c>
      <c r="H179" s="32"/>
      <c r="I179" s="32"/>
    </row>
    <row r="180" spans="1:9" ht="15.95" customHeight="1">
      <c r="A180" s="32"/>
      <c r="B180" s="51" t="s">
        <v>52</v>
      </c>
      <c r="C180" s="31">
        <v>-1</v>
      </c>
      <c r="D180" s="38">
        <v>0.6</v>
      </c>
      <c r="E180" s="49"/>
      <c r="F180" s="38">
        <v>1.1000000000000001</v>
      </c>
      <c r="G180" s="38">
        <f t="shared" si="5"/>
        <v>-0.66</v>
      </c>
      <c r="H180" s="32"/>
      <c r="I180" s="32"/>
    </row>
    <row r="181" spans="1:9" ht="15.95" customHeight="1">
      <c r="A181" s="32"/>
      <c r="B181" s="51" t="s">
        <v>53</v>
      </c>
      <c r="C181" s="31">
        <v>-3</v>
      </c>
      <c r="D181" s="38">
        <v>1.2</v>
      </c>
      <c r="E181" s="38"/>
      <c r="F181" s="38">
        <v>2.4</v>
      </c>
      <c r="G181" s="38">
        <f t="shared" si="5"/>
        <v>-8.6399999999999988</v>
      </c>
      <c r="H181" s="32"/>
      <c r="I181" s="32"/>
    </row>
    <row r="182" spans="1:9" ht="15.95" customHeight="1">
      <c r="A182" s="32"/>
      <c r="B182" s="74"/>
      <c r="C182" s="31">
        <v>-2</v>
      </c>
      <c r="D182" s="38">
        <v>0.84</v>
      </c>
      <c r="E182" s="38"/>
      <c r="F182" s="38">
        <v>2.2000000000000002</v>
      </c>
      <c r="G182" s="38">
        <f t="shared" si="5"/>
        <v>-3.6960000000000002</v>
      </c>
      <c r="H182" s="32"/>
      <c r="I182" s="32"/>
    </row>
    <row r="183" spans="1:9" ht="15.95" customHeight="1">
      <c r="A183" s="32"/>
      <c r="B183" s="81" t="s">
        <v>220</v>
      </c>
      <c r="C183" s="31">
        <v>1</v>
      </c>
      <c r="D183" s="38">
        <v>11</v>
      </c>
      <c r="E183" s="38"/>
      <c r="F183" s="38">
        <v>4.3</v>
      </c>
      <c r="G183" s="38">
        <f t="shared" si="5"/>
        <v>47.3</v>
      </c>
      <c r="H183" s="32"/>
      <c r="I183" s="32"/>
    </row>
    <row r="184" spans="1:9" ht="15.95" customHeight="1">
      <c r="A184" s="32"/>
      <c r="B184" s="51"/>
      <c r="C184" s="31">
        <v>-1</v>
      </c>
      <c r="D184" s="38">
        <v>1.9</v>
      </c>
      <c r="E184" s="38"/>
      <c r="F184" s="38">
        <v>1.1000000000000001</v>
      </c>
      <c r="G184" s="38">
        <f t="shared" si="5"/>
        <v>-2.09</v>
      </c>
      <c r="H184" s="38"/>
      <c r="I184" s="32"/>
    </row>
    <row r="185" spans="1:9" ht="15.95" customHeight="1">
      <c r="A185" s="32"/>
      <c r="B185" s="70"/>
      <c r="C185" s="31">
        <v>-1</v>
      </c>
      <c r="D185" s="38">
        <v>1.5</v>
      </c>
      <c r="E185" s="38"/>
      <c r="F185" s="38">
        <v>1.5</v>
      </c>
      <c r="G185" s="38">
        <f t="shared" si="5"/>
        <v>-2.25</v>
      </c>
      <c r="H185" s="38"/>
      <c r="I185" s="32"/>
    </row>
    <row r="186" spans="1:9" ht="15.95" customHeight="1">
      <c r="A186" s="32"/>
      <c r="B186" s="89" t="s">
        <v>225</v>
      </c>
      <c r="D186" s="71"/>
      <c r="E186" s="71"/>
      <c r="G186" s="38"/>
      <c r="H186" s="38"/>
      <c r="I186" s="32"/>
    </row>
    <row r="187" spans="1:9" ht="15.95" customHeight="1">
      <c r="A187" s="32"/>
      <c r="B187" s="81" t="s">
        <v>68</v>
      </c>
      <c r="C187" s="31">
        <v>2</v>
      </c>
      <c r="D187" s="38">
        <f>1.2+1.8+1.2</f>
        <v>4.2</v>
      </c>
      <c r="E187" s="38"/>
      <c r="F187" s="38">
        <v>4</v>
      </c>
      <c r="G187" s="38">
        <f t="shared" si="5"/>
        <v>33.6</v>
      </c>
      <c r="H187" s="38"/>
      <c r="I187" s="32"/>
    </row>
    <row r="188" spans="1:9" ht="15.95" customHeight="1">
      <c r="A188" s="32"/>
      <c r="B188" s="81"/>
      <c r="C188" s="31">
        <v>2</v>
      </c>
      <c r="D188" s="38">
        <v>2.6</v>
      </c>
      <c r="E188" s="38"/>
      <c r="F188" s="38">
        <v>4</v>
      </c>
      <c r="G188" s="38">
        <f t="shared" si="5"/>
        <v>20.8</v>
      </c>
      <c r="H188" s="38"/>
      <c r="I188" s="32"/>
    </row>
    <row r="189" spans="1:9" ht="15.95" customHeight="1">
      <c r="A189" s="32"/>
      <c r="B189" s="61" t="s">
        <v>226</v>
      </c>
      <c r="C189" s="31">
        <v>4</v>
      </c>
      <c r="D189" s="38">
        <v>1.8</v>
      </c>
      <c r="E189" s="38"/>
      <c r="F189" s="38">
        <v>1</v>
      </c>
      <c r="G189" s="38">
        <f t="shared" si="5"/>
        <v>7.2</v>
      </c>
      <c r="H189" s="38"/>
      <c r="I189" s="32"/>
    </row>
    <row r="190" spans="1:9" ht="15.95" customHeight="1">
      <c r="A190" s="32"/>
      <c r="B190" s="51" t="s">
        <v>53</v>
      </c>
      <c r="C190" s="31">
        <v>-1</v>
      </c>
      <c r="D190" s="38">
        <v>1.2</v>
      </c>
      <c r="E190" s="38"/>
      <c r="F190" s="38">
        <v>2.4</v>
      </c>
      <c r="G190" s="38">
        <f t="shared" si="5"/>
        <v>-2.88</v>
      </c>
      <c r="H190" s="38"/>
      <c r="I190" s="31"/>
    </row>
    <row r="191" spans="1:9" ht="15.95" customHeight="1">
      <c r="A191" s="32"/>
      <c r="B191" s="90" t="s">
        <v>220</v>
      </c>
      <c r="C191" s="31">
        <v>1</v>
      </c>
      <c r="D191" s="38">
        <v>4.2</v>
      </c>
      <c r="E191" s="38"/>
      <c r="F191" s="38">
        <v>2.6</v>
      </c>
      <c r="G191" s="38">
        <f t="shared" si="5"/>
        <v>10.920000000000002</v>
      </c>
      <c r="H191" s="32"/>
      <c r="I191" s="32"/>
    </row>
    <row r="192" spans="1:9" ht="15.95" customHeight="1">
      <c r="A192" s="32"/>
      <c r="B192" s="64"/>
      <c r="C192" s="31"/>
      <c r="D192" s="38"/>
      <c r="E192" s="38"/>
      <c r="F192" s="38"/>
      <c r="G192" s="38"/>
      <c r="H192" s="32"/>
      <c r="I192" s="32"/>
    </row>
    <row r="193" spans="1:9" ht="15.95" customHeight="1">
      <c r="A193" s="32"/>
      <c r="B193" s="91" t="s">
        <v>227</v>
      </c>
      <c r="D193" s="71"/>
      <c r="E193" s="71"/>
      <c r="G193" s="38"/>
      <c r="H193" s="32"/>
      <c r="I193" s="32"/>
    </row>
    <row r="194" spans="1:9" ht="15.95" customHeight="1">
      <c r="A194" s="32"/>
      <c r="B194" s="81" t="s">
        <v>68</v>
      </c>
      <c r="C194" s="31">
        <v>2</v>
      </c>
      <c r="D194" s="38">
        <f>2.6+3.2</f>
        <v>5.8000000000000007</v>
      </c>
      <c r="E194" s="38"/>
      <c r="F194" s="38">
        <v>4</v>
      </c>
      <c r="G194" s="38">
        <f t="shared" si="5"/>
        <v>46.400000000000006</v>
      </c>
      <c r="H194" s="32"/>
      <c r="I194" s="32"/>
    </row>
    <row r="195" spans="1:9" ht="15.95" customHeight="1">
      <c r="A195" s="32"/>
      <c r="B195" s="31"/>
      <c r="C195" s="31">
        <v>2</v>
      </c>
      <c r="D195" s="38">
        <f>2.5+0.1+1.6</f>
        <v>4.2</v>
      </c>
      <c r="E195" s="38"/>
      <c r="F195" s="38">
        <v>4</v>
      </c>
      <c r="G195" s="38">
        <f t="shared" si="5"/>
        <v>33.6</v>
      </c>
      <c r="H195" s="32"/>
      <c r="I195" s="32"/>
    </row>
    <row r="196" spans="1:9" ht="15.95" customHeight="1">
      <c r="A196" s="32"/>
      <c r="B196" s="51"/>
      <c r="C196" s="31">
        <v>8</v>
      </c>
      <c r="D196" s="38">
        <v>1.6</v>
      </c>
      <c r="E196" s="38"/>
      <c r="F196" s="38">
        <v>2.2000000000000002</v>
      </c>
      <c r="G196" s="38">
        <f t="shared" si="5"/>
        <v>28.160000000000004</v>
      </c>
      <c r="H196" s="32"/>
      <c r="I196" s="32"/>
    </row>
    <row r="197" spans="1:9" ht="15.95" customHeight="1">
      <c r="A197" s="17"/>
      <c r="B197" s="51" t="s">
        <v>52</v>
      </c>
      <c r="C197" s="31">
        <v>-2</v>
      </c>
      <c r="D197" s="38">
        <v>0.6</v>
      </c>
      <c r="E197" s="38"/>
      <c r="F197" s="38">
        <v>1.1000000000000001</v>
      </c>
      <c r="G197" s="38">
        <f t="shared" si="5"/>
        <v>-1.32</v>
      </c>
      <c r="H197" s="32"/>
      <c r="I197" s="32"/>
    </row>
    <row r="198" spans="1:9" ht="15.95" customHeight="1">
      <c r="A198" s="58"/>
      <c r="B198" s="51" t="s">
        <v>53</v>
      </c>
      <c r="C198" s="31">
        <v>-1</v>
      </c>
      <c r="D198" s="38">
        <v>1</v>
      </c>
      <c r="E198" s="38"/>
      <c r="F198" s="38">
        <v>2.4</v>
      </c>
      <c r="G198" s="38">
        <f t="shared" si="5"/>
        <v>-2.4</v>
      </c>
      <c r="H198" s="32"/>
      <c r="I198" s="32"/>
    </row>
    <row r="199" spans="1:9" ht="15.95" customHeight="1">
      <c r="A199" s="32"/>
      <c r="B199" s="90" t="s">
        <v>220</v>
      </c>
      <c r="C199" s="31">
        <v>1</v>
      </c>
      <c r="D199" s="38">
        <v>5.8</v>
      </c>
      <c r="E199" s="38"/>
      <c r="F199" s="38">
        <v>4.2</v>
      </c>
      <c r="G199" s="38">
        <f t="shared" si="5"/>
        <v>24.36</v>
      </c>
      <c r="H199" s="38"/>
      <c r="I199" s="32"/>
    </row>
    <row r="200" spans="1:9" ht="15.95" customHeight="1">
      <c r="A200" s="32"/>
      <c r="B200" s="39"/>
      <c r="C200" s="31"/>
      <c r="D200" s="38"/>
      <c r="E200" s="38"/>
      <c r="F200" s="38"/>
      <c r="G200" s="38"/>
      <c r="H200" s="75"/>
      <c r="I200" s="39"/>
    </row>
    <row r="201" spans="1:9" ht="15.95" customHeight="1">
      <c r="A201" s="32"/>
      <c r="B201" s="91" t="s">
        <v>228</v>
      </c>
      <c r="C201" s="31"/>
      <c r="D201" s="38"/>
      <c r="E201" s="38"/>
      <c r="F201" s="38"/>
      <c r="G201" s="38"/>
      <c r="H201" s="38"/>
      <c r="I201" s="55"/>
    </row>
    <row r="202" spans="1:9" ht="15.95" customHeight="1">
      <c r="A202" s="32"/>
      <c r="B202" s="81" t="s">
        <v>68</v>
      </c>
      <c r="C202" s="31">
        <v>2</v>
      </c>
      <c r="D202" s="38">
        <f>1.5+2.6</f>
        <v>4.0999999999999996</v>
      </c>
      <c r="E202" s="38"/>
      <c r="F202" s="38">
        <v>4</v>
      </c>
      <c r="G202" s="38">
        <f t="shared" si="5"/>
        <v>32.799999999999997</v>
      </c>
      <c r="H202" s="75"/>
      <c r="I202" s="39"/>
    </row>
    <row r="203" spans="1:9" ht="15.95" customHeight="1">
      <c r="A203" s="32"/>
      <c r="B203" s="31"/>
      <c r="C203" s="31">
        <v>2</v>
      </c>
      <c r="D203" s="38">
        <f>2.5+0.1+1.6</f>
        <v>4.2</v>
      </c>
      <c r="E203" s="38"/>
      <c r="F203" s="38">
        <v>4</v>
      </c>
      <c r="G203" s="38">
        <f t="shared" si="5"/>
        <v>33.6</v>
      </c>
      <c r="H203" s="75"/>
      <c r="I203" s="70"/>
    </row>
    <row r="204" spans="1:9" ht="15.95" customHeight="1">
      <c r="A204" s="32"/>
      <c r="B204" s="51"/>
      <c r="C204" s="31">
        <v>6</v>
      </c>
      <c r="D204" s="38">
        <v>1.6</v>
      </c>
      <c r="E204" s="38"/>
      <c r="F204" s="38">
        <v>2.2000000000000002</v>
      </c>
      <c r="G204" s="38">
        <f t="shared" si="5"/>
        <v>21.120000000000005</v>
      </c>
      <c r="H204" s="32"/>
      <c r="I204" s="55"/>
    </row>
    <row r="205" spans="1:9" ht="15.95" customHeight="1">
      <c r="A205" s="32"/>
      <c r="B205" s="51" t="s">
        <v>52</v>
      </c>
      <c r="C205" s="31">
        <v>-2</v>
      </c>
      <c r="D205" s="38">
        <v>0.6</v>
      </c>
      <c r="E205" s="38"/>
      <c r="F205" s="38">
        <v>1.1000000000000001</v>
      </c>
      <c r="G205" s="38">
        <f t="shared" si="5"/>
        <v>-1.32</v>
      </c>
      <c r="H205" s="32"/>
      <c r="I205" s="55"/>
    </row>
    <row r="206" spans="1:9" ht="15.95" customHeight="1">
      <c r="A206" s="92"/>
      <c r="B206" s="51" t="s">
        <v>53</v>
      </c>
      <c r="C206" s="31">
        <v>-1</v>
      </c>
      <c r="D206" s="38">
        <v>1</v>
      </c>
      <c r="E206" s="38"/>
      <c r="F206" s="38">
        <v>2.2000000000000002</v>
      </c>
      <c r="G206" s="38">
        <f t="shared" si="5"/>
        <v>-2.2000000000000002</v>
      </c>
      <c r="H206" s="92"/>
      <c r="I206" s="92"/>
    </row>
    <row r="207" spans="1:9" ht="15.95" customHeight="1">
      <c r="A207" s="93"/>
      <c r="B207" s="93"/>
      <c r="C207" s="93"/>
      <c r="D207" s="93"/>
      <c r="E207" s="93"/>
      <c r="F207" s="93"/>
      <c r="G207" s="93"/>
      <c r="H207" s="93"/>
      <c r="I207" s="93"/>
    </row>
    <row r="208" spans="1:9" ht="15.95" customHeight="1"/>
    <row r="209" spans="1:9" ht="15.95" customHeight="1">
      <c r="A209" s="3"/>
      <c r="B209" s="241" t="s">
        <v>0</v>
      </c>
      <c r="C209" s="4"/>
      <c r="D209" s="4"/>
      <c r="E209" s="5"/>
      <c r="F209" s="6" t="s">
        <v>1</v>
      </c>
      <c r="G209" s="53"/>
      <c r="H209" s="53"/>
      <c r="I209" s="7"/>
    </row>
    <row r="210" spans="1:9" ht="15.95" customHeight="1">
      <c r="A210" s="8"/>
      <c r="B210" s="241"/>
      <c r="C210" s="4"/>
      <c r="D210" s="4"/>
      <c r="E210" s="5"/>
      <c r="F210" s="6" t="s">
        <v>2</v>
      </c>
      <c r="G210" s="53"/>
      <c r="H210" s="53"/>
      <c r="I210" s="53"/>
    </row>
    <row r="211" spans="1:9" ht="9.9499999999999993" customHeight="1">
      <c r="A211" s="8"/>
      <c r="B211" s="241"/>
      <c r="C211" s="4"/>
      <c r="D211" s="4"/>
      <c r="E211" s="5"/>
      <c r="I211" s="53"/>
    </row>
    <row r="212" spans="1:9" ht="15.95" customHeight="1">
      <c r="C212" s="242" t="s">
        <v>191</v>
      </c>
      <c r="D212" s="242"/>
      <c r="E212" s="242"/>
      <c r="F212" s="242"/>
      <c r="G212" s="9"/>
      <c r="H212" s="10"/>
      <c r="I212" s="54" t="s">
        <v>4</v>
      </c>
    </row>
    <row r="213" spans="1:9" ht="9.9499999999999993" customHeight="1">
      <c r="C213" s="11"/>
      <c r="D213" s="11"/>
      <c r="E213" s="11"/>
      <c r="F213" s="11"/>
      <c r="G213" s="9"/>
      <c r="H213" s="10"/>
      <c r="I213" s="9"/>
    </row>
    <row r="214" spans="1:9" ht="11.1" customHeight="1">
      <c r="A214" s="226" t="s">
        <v>5</v>
      </c>
      <c r="B214" s="226" t="s">
        <v>6</v>
      </c>
      <c r="C214" s="232" t="s">
        <v>7</v>
      </c>
      <c r="D214" s="235" t="s">
        <v>8</v>
      </c>
      <c r="E214" s="236"/>
      <c r="F214" s="237"/>
      <c r="G214" s="226" t="s">
        <v>9</v>
      </c>
      <c r="H214" s="226" t="s">
        <v>10</v>
      </c>
      <c r="I214" s="229" t="s">
        <v>11</v>
      </c>
    </row>
    <row r="215" spans="1:9" ht="11.1" customHeight="1">
      <c r="A215" s="227"/>
      <c r="B215" s="227"/>
      <c r="C215" s="233"/>
      <c r="D215" s="238"/>
      <c r="E215" s="239"/>
      <c r="F215" s="240"/>
      <c r="G215" s="227"/>
      <c r="H215" s="227"/>
      <c r="I215" s="230"/>
    </row>
    <row r="216" spans="1:9" ht="14.1" customHeight="1">
      <c r="A216" s="227"/>
      <c r="B216" s="227"/>
      <c r="C216" s="234"/>
      <c r="D216" s="12" t="s">
        <v>12</v>
      </c>
      <c r="E216" s="13" t="s">
        <v>13</v>
      </c>
      <c r="F216" s="14" t="s">
        <v>14</v>
      </c>
      <c r="G216" s="228"/>
      <c r="H216" s="228"/>
      <c r="I216" s="231"/>
    </row>
    <row r="217" spans="1:9" ht="15.95" customHeight="1">
      <c r="A217" s="94"/>
      <c r="B217" s="95" t="s">
        <v>229</v>
      </c>
      <c r="C217" s="31"/>
      <c r="D217" s="32"/>
      <c r="E217" s="32"/>
      <c r="F217" s="32"/>
      <c r="G217" s="32"/>
      <c r="H217" s="31"/>
      <c r="I217" s="31"/>
    </row>
    <row r="218" spans="1:9" ht="15.95" customHeight="1">
      <c r="A218" s="59"/>
      <c r="B218" s="90" t="s">
        <v>220</v>
      </c>
      <c r="C218" s="31">
        <v>1</v>
      </c>
      <c r="D218" s="38">
        <f>1.5+2.6</f>
        <v>4.0999999999999996</v>
      </c>
      <c r="E218" s="38"/>
      <c r="F218" s="38">
        <v>4.2</v>
      </c>
      <c r="G218" s="38">
        <f>C218*D218*F218</f>
        <v>17.22</v>
      </c>
      <c r="H218" s="32"/>
      <c r="I218" s="32"/>
    </row>
    <row r="219" spans="1:9" ht="15.95" customHeight="1">
      <c r="A219" s="60"/>
      <c r="B219" s="81"/>
      <c r="C219" s="31"/>
      <c r="D219" s="38"/>
      <c r="E219" s="38"/>
      <c r="F219" s="38"/>
      <c r="G219" s="38"/>
      <c r="H219" s="82"/>
      <c r="I219" s="31"/>
    </row>
    <row r="220" spans="1:9" ht="15.95" customHeight="1">
      <c r="A220" s="17"/>
      <c r="B220" s="89" t="s">
        <v>230</v>
      </c>
      <c r="C220" s="31"/>
      <c r="D220" s="38"/>
      <c r="E220" s="38"/>
      <c r="F220" s="38"/>
      <c r="G220" s="38"/>
      <c r="H220" s="32"/>
      <c r="I220" s="32"/>
    </row>
    <row r="221" spans="1:9" ht="15.95" customHeight="1">
      <c r="A221" s="33"/>
      <c r="B221" s="81" t="s">
        <v>68</v>
      </c>
      <c r="C221" s="31">
        <v>2</v>
      </c>
      <c r="D221" s="38">
        <f>1.2+1.8+1.2</f>
        <v>4.2</v>
      </c>
      <c r="E221" s="38"/>
      <c r="F221" s="38">
        <v>4</v>
      </c>
      <c r="G221" s="38">
        <f t="shared" ref="G221:G233" si="6">C221*D221*F221</f>
        <v>33.6</v>
      </c>
      <c r="H221" s="32"/>
      <c r="I221" s="32"/>
    </row>
    <row r="222" spans="1:9" ht="15.95" customHeight="1">
      <c r="A222" s="44"/>
      <c r="B222" s="81"/>
      <c r="C222" s="31">
        <v>2</v>
      </c>
      <c r="D222" s="38">
        <v>4.0999999999999996</v>
      </c>
      <c r="E222" s="38"/>
      <c r="F222" s="38">
        <v>4</v>
      </c>
      <c r="G222" s="38">
        <f t="shared" si="6"/>
        <v>32.799999999999997</v>
      </c>
      <c r="H222" s="32"/>
      <c r="I222" s="32"/>
    </row>
    <row r="223" spans="1:9" ht="15.95" customHeight="1">
      <c r="A223" s="44"/>
      <c r="B223" s="81"/>
      <c r="C223" s="31">
        <v>2</v>
      </c>
      <c r="D223" s="38">
        <f>1.8+1.2</f>
        <v>3</v>
      </c>
      <c r="E223" s="38"/>
      <c r="F223" s="38">
        <v>4</v>
      </c>
      <c r="G223" s="38">
        <f t="shared" si="6"/>
        <v>24</v>
      </c>
      <c r="H223" s="32"/>
      <c r="I223" s="32"/>
    </row>
    <row r="224" spans="1:9" ht="15.95" customHeight="1">
      <c r="A224" s="32"/>
      <c r="B224" s="96" t="s">
        <v>226</v>
      </c>
      <c r="C224" s="31">
        <v>4</v>
      </c>
      <c r="D224" s="38">
        <v>1.8</v>
      </c>
      <c r="E224" s="38"/>
      <c r="F224" s="38">
        <v>1</v>
      </c>
      <c r="G224" s="38">
        <f t="shared" si="6"/>
        <v>7.2</v>
      </c>
      <c r="H224" s="32"/>
      <c r="I224" s="32"/>
    </row>
    <row r="225" spans="1:9" ht="15.95" customHeight="1">
      <c r="A225" s="32"/>
      <c r="B225" s="51" t="s">
        <v>53</v>
      </c>
      <c r="C225" s="31">
        <v>-1</v>
      </c>
      <c r="D225" s="38">
        <v>1.2</v>
      </c>
      <c r="E225" s="38"/>
      <c r="F225" s="38">
        <v>2.4</v>
      </c>
      <c r="G225" s="38">
        <f t="shared" si="6"/>
        <v>-2.88</v>
      </c>
      <c r="H225" s="38"/>
      <c r="I225" s="31"/>
    </row>
    <row r="226" spans="1:9" ht="15.95" customHeight="1">
      <c r="A226" s="17"/>
      <c r="B226" s="90" t="s">
        <v>220</v>
      </c>
      <c r="C226" s="31">
        <v>1</v>
      </c>
      <c r="D226" s="38">
        <v>4.2</v>
      </c>
      <c r="E226" s="38"/>
      <c r="F226" s="38">
        <v>4.0999999999999996</v>
      </c>
      <c r="G226" s="38">
        <f t="shared" si="6"/>
        <v>17.22</v>
      </c>
      <c r="H226" s="32"/>
      <c r="I226" s="32"/>
    </row>
    <row r="227" spans="1:9" ht="15.95" customHeight="1">
      <c r="A227" s="63"/>
      <c r="B227" s="68"/>
      <c r="C227" s="31"/>
      <c r="D227" s="38"/>
      <c r="E227" s="38"/>
      <c r="F227" s="38"/>
      <c r="G227" s="38"/>
      <c r="H227" s="32"/>
      <c r="I227" s="32"/>
    </row>
    <row r="228" spans="1:9" ht="15.95" customHeight="1">
      <c r="A228" s="65"/>
      <c r="B228" s="89" t="s">
        <v>194</v>
      </c>
      <c r="C228" s="31"/>
      <c r="D228" s="38"/>
      <c r="E228" s="38"/>
      <c r="F228" s="38"/>
      <c r="G228" s="38"/>
      <c r="H228" s="32"/>
      <c r="I228" s="32"/>
    </row>
    <row r="229" spans="1:9" ht="15.95" customHeight="1">
      <c r="A229" s="44"/>
      <c r="B229" s="81" t="s">
        <v>68</v>
      </c>
      <c r="C229" s="31">
        <v>4</v>
      </c>
      <c r="D229" s="38">
        <f>1.2+1.2+1.2</f>
        <v>3.5999999999999996</v>
      </c>
      <c r="E229" s="38"/>
      <c r="F229" s="38">
        <v>4</v>
      </c>
      <c r="G229" s="38">
        <f t="shared" si="6"/>
        <v>57.599999999999994</v>
      </c>
      <c r="H229" s="32"/>
      <c r="I229" s="32"/>
    </row>
    <row r="230" spans="1:9" ht="15.95" customHeight="1">
      <c r="A230" s="32"/>
      <c r="B230" s="96" t="s">
        <v>226</v>
      </c>
      <c r="C230" s="31">
        <v>8</v>
      </c>
      <c r="D230" s="38">
        <v>1.2</v>
      </c>
      <c r="E230" s="38"/>
      <c r="F230" s="38">
        <v>4</v>
      </c>
      <c r="G230" s="38">
        <f t="shared" si="6"/>
        <v>38.4</v>
      </c>
      <c r="H230" s="67"/>
      <c r="I230" s="31"/>
    </row>
    <row r="231" spans="1:9" ht="15.95" customHeight="1">
      <c r="A231" s="32"/>
      <c r="B231" s="51" t="s">
        <v>53</v>
      </c>
      <c r="C231" s="31">
        <v>-1</v>
      </c>
      <c r="D231" s="38">
        <v>1.04</v>
      </c>
      <c r="E231" s="38"/>
      <c r="F231" s="38">
        <v>2.4</v>
      </c>
      <c r="G231" s="38">
        <f t="shared" si="6"/>
        <v>-2.496</v>
      </c>
      <c r="H231" s="32"/>
      <c r="I231" s="32"/>
    </row>
    <row r="232" spans="1:9" ht="15.95" customHeight="1">
      <c r="A232" s="32"/>
      <c r="B232" s="51" t="s">
        <v>52</v>
      </c>
      <c r="C232" s="31">
        <v>-2</v>
      </c>
      <c r="D232" s="38">
        <v>0.6</v>
      </c>
      <c r="E232" s="38"/>
      <c r="F232" s="38">
        <v>1.1000000000000001</v>
      </c>
      <c r="G232" s="38">
        <f t="shared" si="6"/>
        <v>-1.32</v>
      </c>
      <c r="H232" s="32"/>
      <c r="I232" s="32"/>
    </row>
    <row r="233" spans="1:9" ht="15.95" customHeight="1">
      <c r="A233" s="32"/>
      <c r="B233" s="90" t="s">
        <v>220</v>
      </c>
      <c r="C233" s="31">
        <v>1</v>
      </c>
      <c r="D233" s="38">
        <v>3.6</v>
      </c>
      <c r="E233" s="38"/>
      <c r="F233" s="38">
        <v>3.6</v>
      </c>
      <c r="G233" s="38">
        <f t="shared" si="6"/>
        <v>12.96</v>
      </c>
      <c r="H233" s="75">
        <f>SUM(G153:G233)</f>
        <v>1945.5599999999997</v>
      </c>
      <c r="I233" s="31"/>
    </row>
    <row r="234" spans="1:9" ht="15.95" customHeight="1">
      <c r="A234" s="17"/>
      <c r="B234" s="20"/>
      <c r="C234" s="31"/>
      <c r="D234" s="38"/>
      <c r="E234" s="38"/>
      <c r="F234" s="38"/>
      <c r="G234" s="38"/>
      <c r="H234" s="32"/>
      <c r="I234" s="32"/>
    </row>
    <row r="235" spans="1:9" ht="15.95" customHeight="1">
      <c r="A235" s="84"/>
      <c r="B235" s="39" t="s">
        <v>195</v>
      </c>
      <c r="C235" s="31"/>
      <c r="D235" s="38"/>
      <c r="E235" s="38"/>
      <c r="F235" s="38"/>
      <c r="G235" s="38"/>
      <c r="H235" s="32"/>
      <c r="I235" s="32"/>
    </row>
    <row r="236" spans="1:9" ht="15.95" customHeight="1">
      <c r="A236" s="32"/>
      <c r="B236" s="97" t="s">
        <v>231</v>
      </c>
      <c r="C236" s="71"/>
      <c r="D236" s="71"/>
      <c r="E236" s="71"/>
      <c r="F236" s="71"/>
      <c r="H236" s="38"/>
      <c r="I236" s="31"/>
    </row>
    <row r="237" spans="1:9" ht="15.95" customHeight="1">
      <c r="A237" s="55"/>
      <c r="B237" s="98" t="s">
        <v>68</v>
      </c>
      <c r="C237" s="31">
        <v>2</v>
      </c>
      <c r="D237" s="38">
        <v>22.1</v>
      </c>
      <c r="E237" s="38"/>
      <c r="F237" s="38">
        <v>3</v>
      </c>
      <c r="G237" s="38">
        <f>C237*D237*F237</f>
        <v>132.60000000000002</v>
      </c>
      <c r="H237" s="32"/>
      <c r="I237" s="32"/>
    </row>
    <row r="238" spans="1:9" ht="15.95" customHeight="1">
      <c r="A238" s="58"/>
      <c r="B238" s="62"/>
      <c r="C238" s="31">
        <v>2</v>
      </c>
      <c r="D238" s="38">
        <v>13.1</v>
      </c>
      <c r="E238" s="38"/>
      <c r="F238" s="38">
        <v>3</v>
      </c>
      <c r="G238" s="38">
        <f t="shared" ref="G238:G254" si="7">C238*D238*F238</f>
        <v>78.599999999999994</v>
      </c>
      <c r="H238" s="38"/>
      <c r="I238" s="31"/>
    </row>
    <row r="239" spans="1:9" ht="15.95" customHeight="1">
      <c r="A239" s="17"/>
      <c r="B239" s="68" t="s">
        <v>52</v>
      </c>
      <c r="C239" s="31">
        <v>-30</v>
      </c>
      <c r="D239" s="38">
        <v>0.6</v>
      </c>
      <c r="E239" s="38"/>
      <c r="F239" s="38">
        <v>0.5</v>
      </c>
      <c r="G239" s="38">
        <f t="shared" si="7"/>
        <v>-9</v>
      </c>
      <c r="H239" s="32"/>
      <c r="I239" s="32"/>
    </row>
    <row r="240" spans="1:9" ht="15.95" customHeight="1">
      <c r="A240" s="63"/>
      <c r="B240" s="81" t="s">
        <v>232</v>
      </c>
      <c r="C240" s="31">
        <v>-3</v>
      </c>
      <c r="D240" s="38">
        <v>4</v>
      </c>
      <c r="E240" s="38"/>
      <c r="F240" s="38">
        <v>3</v>
      </c>
      <c r="G240" s="38">
        <f t="shared" si="7"/>
        <v>-36</v>
      </c>
      <c r="H240" s="32"/>
      <c r="I240" s="32"/>
    </row>
    <row r="241" spans="1:9" ht="15.95" customHeight="1">
      <c r="A241" s="65"/>
      <c r="B241" s="64"/>
      <c r="C241" s="31"/>
      <c r="D241" s="38"/>
      <c r="E241" s="38"/>
      <c r="F241" s="38"/>
      <c r="G241" s="38"/>
      <c r="H241" s="32"/>
      <c r="I241" s="32"/>
    </row>
    <row r="242" spans="1:9" ht="15.95" customHeight="1">
      <c r="A242" s="65"/>
      <c r="B242" s="97" t="s">
        <v>233</v>
      </c>
      <c r="C242" s="31"/>
      <c r="D242" s="38"/>
      <c r="E242" s="38"/>
      <c r="F242" s="38"/>
      <c r="G242" s="38"/>
      <c r="H242" s="32"/>
      <c r="I242" s="32"/>
    </row>
    <row r="243" spans="1:9" ht="15.95" customHeight="1">
      <c r="A243" s="65"/>
      <c r="B243" s="98" t="s">
        <v>68</v>
      </c>
      <c r="C243" s="31">
        <v>2</v>
      </c>
      <c r="D243" s="38">
        <v>16.7</v>
      </c>
      <c r="E243" s="38"/>
      <c r="F243" s="38">
        <v>3</v>
      </c>
      <c r="G243" s="38">
        <f t="shared" si="7"/>
        <v>100.19999999999999</v>
      </c>
      <c r="H243" s="32"/>
      <c r="I243" s="32"/>
    </row>
    <row r="244" spans="1:9" ht="15.95" customHeight="1">
      <c r="A244" s="44"/>
      <c r="B244" s="62"/>
      <c r="C244" s="31">
        <v>2</v>
      </c>
      <c r="D244" s="38">
        <v>4.2</v>
      </c>
      <c r="E244" s="38"/>
      <c r="F244" s="38">
        <v>3</v>
      </c>
      <c r="G244" s="38">
        <f t="shared" si="7"/>
        <v>25.200000000000003</v>
      </c>
      <c r="H244" s="32"/>
      <c r="I244" s="32"/>
    </row>
    <row r="245" spans="1:9" ht="15.95" customHeight="1">
      <c r="A245" s="32"/>
      <c r="B245" s="68" t="s">
        <v>52</v>
      </c>
      <c r="C245" s="31">
        <v>-9</v>
      </c>
      <c r="D245" s="38">
        <v>0.6</v>
      </c>
      <c r="E245" s="38"/>
      <c r="F245" s="38">
        <v>0.5</v>
      </c>
      <c r="G245" s="38">
        <f t="shared" si="7"/>
        <v>-2.6999999999999997</v>
      </c>
      <c r="H245" s="32"/>
      <c r="I245" s="32"/>
    </row>
    <row r="246" spans="1:9" ht="15.95" customHeight="1">
      <c r="A246" s="32"/>
      <c r="B246" s="61" t="s">
        <v>232</v>
      </c>
      <c r="C246" s="31">
        <v>-3</v>
      </c>
      <c r="D246" s="38">
        <v>4</v>
      </c>
      <c r="E246" s="38"/>
      <c r="F246" s="38">
        <v>3</v>
      </c>
      <c r="G246" s="38">
        <f t="shared" si="7"/>
        <v>-36</v>
      </c>
      <c r="H246" s="32"/>
      <c r="I246" s="32"/>
    </row>
    <row r="247" spans="1:9" ht="15.95" customHeight="1">
      <c r="A247" s="32"/>
      <c r="B247" s="51" t="s">
        <v>53</v>
      </c>
      <c r="C247" s="31">
        <v>-2</v>
      </c>
      <c r="D247" s="38">
        <v>1</v>
      </c>
      <c r="E247" s="38"/>
      <c r="F247" s="38">
        <v>2.2000000000000002</v>
      </c>
      <c r="G247" s="38">
        <f t="shared" si="7"/>
        <v>-4.4000000000000004</v>
      </c>
      <c r="H247" s="32"/>
      <c r="I247" s="32"/>
    </row>
    <row r="248" spans="1:9" ht="15.95" customHeight="1">
      <c r="A248" s="32"/>
      <c r="B248" s="90" t="s">
        <v>220</v>
      </c>
      <c r="C248" s="31">
        <v>1</v>
      </c>
      <c r="D248" s="38">
        <v>16.7</v>
      </c>
      <c r="E248" s="38"/>
      <c r="F248" s="38">
        <v>4.2</v>
      </c>
      <c r="G248" s="38">
        <f t="shared" si="7"/>
        <v>70.14</v>
      </c>
      <c r="H248" s="32"/>
      <c r="I248" s="32"/>
    </row>
    <row r="249" spans="1:9" ht="15.95" customHeight="1">
      <c r="A249" s="32"/>
      <c r="B249" s="81"/>
      <c r="C249" s="31"/>
      <c r="D249" s="38"/>
      <c r="E249" s="38"/>
      <c r="F249" s="38"/>
      <c r="G249" s="38"/>
      <c r="H249" s="32"/>
      <c r="I249" s="32"/>
    </row>
    <row r="250" spans="1:9" ht="15.95" customHeight="1">
      <c r="A250" s="32"/>
      <c r="B250" s="91" t="s">
        <v>77</v>
      </c>
      <c r="C250" s="31"/>
      <c r="D250" s="38"/>
      <c r="E250" s="38"/>
      <c r="F250" s="38"/>
      <c r="G250" s="38"/>
      <c r="H250" s="38"/>
      <c r="I250" s="32"/>
    </row>
    <row r="251" spans="1:9" ht="15.95" customHeight="1">
      <c r="A251" s="32"/>
      <c r="B251" s="98" t="s">
        <v>68</v>
      </c>
      <c r="C251" s="31">
        <v>4</v>
      </c>
      <c r="D251" s="38">
        <f>1.2+1.8+1.2</f>
        <v>4.2</v>
      </c>
      <c r="E251" s="38"/>
      <c r="F251" s="38">
        <v>3</v>
      </c>
      <c r="G251" s="38">
        <f t="shared" si="7"/>
        <v>50.400000000000006</v>
      </c>
      <c r="H251" s="38"/>
      <c r="I251" s="32"/>
    </row>
    <row r="252" spans="1:9" ht="15.95" customHeight="1">
      <c r="A252" s="32"/>
      <c r="B252" s="62"/>
      <c r="C252" s="31">
        <v>4</v>
      </c>
      <c r="D252" s="38">
        <v>2.6</v>
      </c>
      <c r="E252" s="38"/>
      <c r="F252" s="38">
        <v>3</v>
      </c>
      <c r="G252" s="38">
        <f t="shared" si="7"/>
        <v>31.200000000000003</v>
      </c>
      <c r="H252" s="38"/>
      <c r="I252" s="32"/>
    </row>
    <row r="253" spans="1:9" ht="15.95" customHeight="1">
      <c r="A253" s="32"/>
      <c r="B253" s="72" t="s">
        <v>226</v>
      </c>
      <c r="C253" s="31">
        <v>4</v>
      </c>
      <c r="D253" s="38">
        <f>1.8+1.2</f>
        <v>3</v>
      </c>
      <c r="E253" s="38"/>
      <c r="F253" s="38">
        <v>1</v>
      </c>
      <c r="G253" s="38">
        <f t="shared" si="7"/>
        <v>12</v>
      </c>
      <c r="H253" s="38"/>
      <c r="I253" s="32"/>
    </row>
    <row r="254" spans="1:9" ht="15.95" customHeight="1">
      <c r="A254" s="32"/>
      <c r="B254" s="99" t="s">
        <v>52</v>
      </c>
      <c r="C254" s="31">
        <v>-10</v>
      </c>
      <c r="D254" s="38">
        <v>0.6</v>
      </c>
      <c r="E254" s="38"/>
      <c r="F254" s="38">
        <v>0.5</v>
      </c>
      <c r="G254" s="38">
        <f t="shared" si="7"/>
        <v>-3</v>
      </c>
      <c r="H254" s="38">
        <f>SUM(G237:G254)</f>
        <v>409.23999999999995</v>
      </c>
      <c r="I254" s="32"/>
    </row>
    <row r="255" spans="1:9" ht="15.95" customHeight="1">
      <c r="A255" s="32"/>
      <c r="B255" s="90"/>
      <c r="C255" s="31"/>
      <c r="D255" s="38"/>
      <c r="E255" s="38"/>
      <c r="F255" s="38"/>
      <c r="G255" s="21"/>
      <c r="H255" s="38"/>
      <c r="I255" s="32"/>
    </row>
    <row r="256" spans="1:9" ht="15.95" customHeight="1">
      <c r="A256" s="32"/>
      <c r="B256" s="39" t="s">
        <v>203</v>
      </c>
      <c r="D256" s="71"/>
      <c r="E256" s="38"/>
      <c r="F256" s="38"/>
      <c r="G256" s="21"/>
      <c r="H256" s="38"/>
      <c r="I256" s="32"/>
    </row>
    <row r="257" spans="1:10" ht="15.95" customHeight="1">
      <c r="A257" s="32"/>
      <c r="B257" s="98" t="s">
        <v>68</v>
      </c>
      <c r="C257" s="31">
        <v>4</v>
      </c>
      <c r="D257" s="38">
        <v>3.6</v>
      </c>
      <c r="E257" s="38"/>
      <c r="F257" s="38">
        <v>21.08</v>
      </c>
      <c r="G257" s="38">
        <f>C257*D257*F257</f>
        <v>303.55199999999996</v>
      </c>
      <c r="H257" s="38"/>
      <c r="I257" s="31"/>
    </row>
    <row r="258" spans="1:10" ht="15.95" customHeight="1">
      <c r="A258" s="32"/>
      <c r="B258" s="98"/>
      <c r="C258" s="31">
        <v>20</v>
      </c>
      <c r="D258" s="38">
        <v>1.2</v>
      </c>
      <c r="E258" s="38"/>
      <c r="F258" s="38">
        <v>3</v>
      </c>
      <c r="G258" s="38">
        <f>C258*D258*F258</f>
        <v>72</v>
      </c>
      <c r="H258" s="38"/>
      <c r="I258" s="31"/>
    </row>
    <row r="259" spans="1:10" ht="15.95" customHeight="1">
      <c r="A259" s="32"/>
      <c r="B259" s="68" t="s">
        <v>52</v>
      </c>
      <c r="C259" s="31">
        <v>-11</v>
      </c>
      <c r="D259" s="38">
        <v>0.6</v>
      </c>
      <c r="E259" s="38"/>
      <c r="F259" s="38">
        <v>1.1000000000000001</v>
      </c>
      <c r="G259" s="38">
        <f>C259*D259*F259</f>
        <v>-7.26</v>
      </c>
      <c r="H259" s="38"/>
      <c r="I259" s="32"/>
    </row>
    <row r="260" spans="1:10" ht="15.95" customHeight="1">
      <c r="A260" s="32"/>
      <c r="B260" s="90" t="s">
        <v>220</v>
      </c>
      <c r="C260" s="31">
        <v>5</v>
      </c>
      <c r="D260" s="38">
        <v>3.6</v>
      </c>
      <c r="E260" s="38">
        <v>3.6</v>
      </c>
      <c r="F260" s="38"/>
      <c r="G260" s="38">
        <f>C260*D260*E260</f>
        <v>64.8</v>
      </c>
      <c r="H260" s="38">
        <f>SUM(G257:G260)</f>
        <v>433.09199999999998</v>
      </c>
      <c r="I260" s="32"/>
      <c r="J260" s="116"/>
    </row>
    <row r="261" spans="1:10" ht="15.95" customHeight="1">
      <c r="A261" s="32"/>
      <c r="B261" s="91"/>
      <c r="D261" s="71"/>
      <c r="E261" s="71"/>
      <c r="G261" s="38"/>
      <c r="H261" s="76">
        <f>H233+H254+H260</f>
        <v>2787.8919999999998</v>
      </c>
      <c r="I261" s="31" t="s">
        <v>26</v>
      </c>
    </row>
    <row r="262" spans="1:10" ht="15.95" customHeight="1">
      <c r="A262" s="17"/>
      <c r="B262" s="81"/>
      <c r="C262" s="31"/>
      <c r="D262" s="38"/>
      <c r="E262" s="38"/>
      <c r="F262" s="38"/>
      <c r="G262" s="38"/>
      <c r="H262" s="32"/>
      <c r="I262" s="32"/>
    </row>
    <row r="263" spans="1:10" ht="15.95" customHeight="1">
      <c r="A263" s="20" t="s">
        <v>93</v>
      </c>
      <c r="B263" s="100" t="s">
        <v>94</v>
      </c>
      <c r="C263" s="31">
        <v>2</v>
      </c>
      <c r="D263" s="38">
        <f>22.9+3</f>
        <v>25.9</v>
      </c>
      <c r="E263" s="38">
        <v>1.8</v>
      </c>
      <c r="F263" s="38"/>
      <c r="G263" s="21">
        <f>C263*D263*E263</f>
        <v>93.24</v>
      </c>
      <c r="H263" s="32"/>
      <c r="I263" s="32"/>
    </row>
    <row r="264" spans="1:10" ht="15.95" customHeight="1">
      <c r="A264" s="32"/>
      <c r="B264" s="51"/>
      <c r="C264" s="31">
        <v>2</v>
      </c>
      <c r="D264" s="38">
        <v>22.9</v>
      </c>
      <c r="E264" s="38">
        <v>1.8</v>
      </c>
      <c r="F264" s="38"/>
      <c r="G264" s="21">
        <f>C264*D264*E264</f>
        <v>82.44</v>
      </c>
      <c r="H264" s="76">
        <f>G263+G264</f>
        <v>175.68</v>
      </c>
      <c r="I264" s="31" t="s">
        <v>26</v>
      </c>
    </row>
    <row r="265" spans="1:10" ht="15.95" customHeight="1">
      <c r="A265" s="17"/>
      <c r="B265" s="66"/>
      <c r="C265" s="31"/>
      <c r="D265" s="38"/>
      <c r="E265" s="38"/>
      <c r="F265" s="38"/>
      <c r="G265" s="21"/>
      <c r="I265" s="117"/>
    </row>
    <row r="266" spans="1:10" ht="15.95" customHeight="1">
      <c r="A266" s="101" t="s">
        <v>96</v>
      </c>
      <c r="B266" s="102" t="s">
        <v>97</v>
      </c>
      <c r="C266" s="31"/>
      <c r="D266" s="38"/>
      <c r="E266" s="38"/>
      <c r="F266" s="38"/>
      <c r="G266" s="21"/>
      <c r="H266" s="32"/>
      <c r="I266" s="32"/>
    </row>
    <row r="267" spans="1:10" ht="15.95" customHeight="1">
      <c r="A267" s="103" t="s">
        <v>98</v>
      </c>
      <c r="B267" s="104" t="s">
        <v>99</v>
      </c>
      <c r="C267" s="31"/>
      <c r="D267" s="38"/>
      <c r="E267" s="38"/>
      <c r="F267" s="38"/>
      <c r="G267" s="21"/>
      <c r="H267" s="38"/>
      <c r="I267" s="32"/>
    </row>
    <row r="268" spans="1:10" ht="15.95" customHeight="1">
      <c r="A268" s="44"/>
      <c r="B268" s="105" t="s">
        <v>234</v>
      </c>
      <c r="C268" s="31">
        <v>1</v>
      </c>
      <c r="D268" s="38">
        <v>22.9</v>
      </c>
      <c r="E268" s="38">
        <v>18.399999999999999</v>
      </c>
      <c r="F268" s="38"/>
      <c r="G268" s="38">
        <f t="shared" ref="G268:G273" si="8">C268*D268*E268</f>
        <v>421.35999999999996</v>
      </c>
      <c r="H268" s="75"/>
      <c r="I268" s="31"/>
    </row>
    <row r="269" spans="1:10" ht="15.95" customHeight="1">
      <c r="A269" s="32"/>
      <c r="B269" s="91"/>
      <c r="C269" s="31">
        <v>1</v>
      </c>
      <c r="D269" s="38">
        <v>18.399999999999999</v>
      </c>
      <c r="E269" s="38">
        <v>4.5</v>
      </c>
      <c r="F269" s="38"/>
      <c r="G269" s="38">
        <f t="shared" si="8"/>
        <v>82.8</v>
      </c>
      <c r="H269" s="38"/>
      <c r="I269" s="55"/>
    </row>
    <row r="270" spans="1:10" ht="15.95" customHeight="1">
      <c r="A270" s="32"/>
      <c r="B270" s="89"/>
      <c r="C270" s="31">
        <v>-1</v>
      </c>
      <c r="D270" s="38">
        <v>4.0999999999999996</v>
      </c>
      <c r="E270" s="38">
        <v>4.0999999999999996</v>
      </c>
      <c r="F270" s="38"/>
      <c r="G270" s="38">
        <f t="shared" si="8"/>
        <v>-16.809999999999999</v>
      </c>
      <c r="H270" s="38"/>
      <c r="I270" s="55"/>
    </row>
    <row r="271" spans="1:10" ht="15.95" customHeight="1">
      <c r="A271" s="32"/>
      <c r="B271" s="106" t="s">
        <v>235</v>
      </c>
      <c r="C271" s="31">
        <v>3</v>
      </c>
      <c r="D271" s="38">
        <v>5</v>
      </c>
      <c r="E271" s="38">
        <v>1</v>
      </c>
      <c r="F271" s="38"/>
      <c r="G271" s="38">
        <f t="shared" si="8"/>
        <v>15</v>
      </c>
      <c r="H271" s="75"/>
      <c r="I271" s="31"/>
    </row>
    <row r="272" spans="1:10" ht="15.95" customHeight="1">
      <c r="A272" s="32"/>
      <c r="B272" s="106"/>
      <c r="C272" s="31">
        <v>1</v>
      </c>
      <c r="D272" s="38">
        <v>5</v>
      </c>
      <c r="E272" s="38">
        <v>0.3</v>
      </c>
      <c r="F272" s="38"/>
      <c r="G272" s="38">
        <f t="shared" si="8"/>
        <v>1.5</v>
      </c>
      <c r="H272" s="75"/>
      <c r="I272" s="77"/>
    </row>
    <row r="273" spans="1:9" ht="15.95" customHeight="1">
      <c r="A273" s="32"/>
      <c r="B273" s="106" t="s">
        <v>203</v>
      </c>
      <c r="C273" s="31">
        <v>1</v>
      </c>
      <c r="D273" s="38">
        <v>4</v>
      </c>
      <c r="E273" s="38">
        <v>4</v>
      </c>
      <c r="F273" s="38"/>
      <c r="G273" s="38">
        <f t="shared" si="8"/>
        <v>16</v>
      </c>
      <c r="H273" s="76">
        <f>SUM(G268:G273)</f>
        <v>519.84999999999991</v>
      </c>
      <c r="I273" s="31" t="s">
        <v>26</v>
      </c>
    </row>
    <row r="274" spans="1:9" ht="15.95" customHeight="1">
      <c r="A274" s="56"/>
      <c r="B274" s="56"/>
      <c r="C274" s="56"/>
      <c r="D274" s="56"/>
      <c r="E274" s="56"/>
      <c r="F274" s="56"/>
      <c r="G274" s="56"/>
      <c r="H274" s="56"/>
      <c r="I274" s="56"/>
    </row>
    <row r="275" spans="1:9" ht="15.95" customHeight="1"/>
    <row r="276" spans="1:9" ht="15.95" customHeight="1">
      <c r="A276" s="3"/>
      <c r="B276" s="241" t="s">
        <v>0</v>
      </c>
      <c r="C276" s="4"/>
      <c r="D276" s="4"/>
      <c r="E276" s="5"/>
      <c r="F276" s="6" t="s">
        <v>1</v>
      </c>
      <c r="G276" s="53"/>
      <c r="H276" s="53"/>
      <c r="I276" s="7"/>
    </row>
    <row r="277" spans="1:9" ht="15.95" customHeight="1">
      <c r="A277" s="8"/>
      <c r="B277" s="241"/>
      <c r="C277" s="4"/>
      <c r="D277" s="4"/>
      <c r="E277" s="5"/>
      <c r="F277" s="6" t="s">
        <v>2</v>
      </c>
      <c r="G277" s="53"/>
      <c r="H277" s="53"/>
      <c r="I277" s="53"/>
    </row>
    <row r="278" spans="1:9" ht="9.9499999999999993" customHeight="1">
      <c r="A278" s="8"/>
      <c r="B278" s="241"/>
      <c r="C278" s="4"/>
      <c r="D278" s="4"/>
      <c r="E278" s="5"/>
      <c r="I278" s="53"/>
    </row>
    <row r="279" spans="1:9" ht="15.95" customHeight="1">
      <c r="C279" s="242" t="s">
        <v>191</v>
      </c>
      <c r="D279" s="242"/>
      <c r="E279" s="242"/>
      <c r="F279" s="242"/>
      <c r="G279" s="9"/>
      <c r="H279" s="10"/>
      <c r="I279" s="54" t="s">
        <v>4</v>
      </c>
    </row>
    <row r="280" spans="1:9" ht="9.9499999999999993" customHeight="1">
      <c r="C280" s="11"/>
      <c r="D280" s="11"/>
      <c r="E280" s="11"/>
      <c r="F280" s="11"/>
      <c r="G280" s="9"/>
      <c r="H280" s="10"/>
      <c r="I280" s="9"/>
    </row>
    <row r="281" spans="1:9" ht="11.1" customHeight="1">
      <c r="A281" s="226" t="s">
        <v>5</v>
      </c>
      <c r="B281" s="226" t="s">
        <v>6</v>
      </c>
      <c r="C281" s="232" t="s">
        <v>7</v>
      </c>
      <c r="D281" s="235" t="s">
        <v>8</v>
      </c>
      <c r="E281" s="236"/>
      <c r="F281" s="237"/>
      <c r="G281" s="226" t="s">
        <v>9</v>
      </c>
      <c r="H281" s="226" t="s">
        <v>10</v>
      </c>
      <c r="I281" s="229" t="s">
        <v>11</v>
      </c>
    </row>
    <row r="282" spans="1:9" ht="11.1" customHeight="1">
      <c r="A282" s="227"/>
      <c r="B282" s="227"/>
      <c r="C282" s="233"/>
      <c r="D282" s="238"/>
      <c r="E282" s="239"/>
      <c r="F282" s="240"/>
      <c r="G282" s="227"/>
      <c r="H282" s="227"/>
      <c r="I282" s="230"/>
    </row>
    <row r="283" spans="1:9" ht="14.1" customHeight="1">
      <c r="A283" s="227"/>
      <c r="B283" s="227"/>
      <c r="C283" s="234"/>
      <c r="D283" s="12" t="s">
        <v>12</v>
      </c>
      <c r="E283" s="13" t="s">
        <v>13</v>
      </c>
      <c r="F283" s="14" t="s">
        <v>14</v>
      </c>
      <c r="G283" s="228"/>
      <c r="H283" s="228"/>
      <c r="I283" s="231"/>
    </row>
    <row r="284" spans="1:9" ht="15.95" customHeight="1">
      <c r="A284" s="18" t="s">
        <v>100</v>
      </c>
      <c r="B284" s="19" t="s">
        <v>101</v>
      </c>
      <c r="C284" s="31"/>
      <c r="D284" s="32"/>
      <c r="E284" s="32" t="s">
        <v>102</v>
      </c>
      <c r="F284" s="32"/>
      <c r="G284" s="32"/>
      <c r="H284" s="76">
        <f>H273</f>
        <v>519.84999999999991</v>
      </c>
      <c r="I284" s="31" t="s">
        <v>26</v>
      </c>
    </row>
    <row r="285" spans="1:9" ht="15.95" customHeight="1">
      <c r="A285" s="107"/>
      <c r="B285" s="108"/>
      <c r="C285" s="31"/>
      <c r="D285" s="38"/>
      <c r="E285" s="38"/>
      <c r="F285" s="38"/>
      <c r="G285" s="38"/>
      <c r="H285" s="32"/>
      <c r="I285" s="32"/>
    </row>
    <row r="286" spans="1:9" ht="24" customHeight="1">
      <c r="A286" s="59" t="s">
        <v>103</v>
      </c>
      <c r="B286" s="34" t="s">
        <v>104</v>
      </c>
      <c r="C286" s="31"/>
      <c r="D286" s="38"/>
      <c r="E286" s="38"/>
      <c r="F286" s="38"/>
      <c r="G286" s="38"/>
      <c r="H286" s="82"/>
      <c r="I286" s="31"/>
    </row>
    <row r="287" spans="1:9" ht="15.95" customHeight="1">
      <c r="A287" s="55"/>
      <c r="B287" s="105" t="s">
        <v>234</v>
      </c>
      <c r="C287" s="31">
        <v>2</v>
      </c>
      <c r="D287" s="38">
        <v>22.9</v>
      </c>
      <c r="E287" s="38"/>
      <c r="F287" s="38"/>
      <c r="G287" s="38">
        <f>C287*D287</f>
        <v>45.8</v>
      </c>
      <c r="H287" s="32"/>
      <c r="I287" s="32"/>
    </row>
    <row r="288" spans="1:9" ht="15.95" customHeight="1">
      <c r="A288" s="33"/>
      <c r="B288" s="91"/>
      <c r="C288" s="31">
        <v>2</v>
      </c>
      <c r="D288" s="38">
        <v>18.399999999999999</v>
      </c>
      <c r="E288" s="38"/>
      <c r="F288" s="38"/>
      <c r="G288" s="38">
        <f t="shared" ref="G288:G296" si="9">C288*D288</f>
        <v>36.799999999999997</v>
      </c>
      <c r="H288" s="32"/>
      <c r="I288" s="32"/>
    </row>
    <row r="289" spans="1:9" ht="15.95" customHeight="1">
      <c r="A289" s="109"/>
      <c r="B289" s="89"/>
      <c r="C289" s="31">
        <v>4</v>
      </c>
      <c r="D289" s="38">
        <v>4.5</v>
      </c>
      <c r="E289" s="38"/>
      <c r="F289" s="38"/>
      <c r="G289" s="38">
        <f t="shared" si="9"/>
        <v>18</v>
      </c>
      <c r="H289" s="32"/>
      <c r="I289" s="32"/>
    </row>
    <row r="290" spans="1:9" ht="15.95" customHeight="1">
      <c r="A290" s="109"/>
      <c r="B290" s="89"/>
      <c r="C290" s="31">
        <v>2</v>
      </c>
      <c r="D290" s="38">
        <v>4.5</v>
      </c>
      <c r="E290" s="38"/>
      <c r="F290" s="38"/>
      <c r="G290" s="38">
        <f t="shared" si="9"/>
        <v>9</v>
      </c>
      <c r="H290" s="32"/>
      <c r="I290" s="32"/>
    </row>
    <row r="291" spans="1:9" ht="15.95" customHeight="1">
      <c r="A291" s="109"/>
      <c r="B291" s="89"/>
      <c r="C291" s="31">
        <v>2</v>
      </c>
      <c r="D291" s="38">
        <v>18.399999999999999</v>
      </c>
      <c r="E291" s="38"/>
      <c r="F291" s="38"/>
      <c r="G291" s="38">
        <f t="shared" si="9"/>
        <v>36.799999999999997</v>
      </c>
      <c r="H291" s="32"/>
      <c r="I291" s="32"/>
    </row>
    <row r="292" spans="1:9" ht="15.95" customHeight="1">
      <c r="A292" s="109"/>
      <c r="B292" s="89" t="s">
        <v>236</v>
      </c>
      <c r="C292" s="31">
        <v>6</v>
      </c>
      <c r="D292" s="38">
        <v>5.0999999999999996</v>
      </c>
      <c r="E292" s="38"/>
      <c r="F292" s="38"/>
      <c r="G292" s="38">
        <f t="shared" si="9"/>
        <v>30.599999999999998</v>
      </c>
      <c r="H292" s="32"/>
      <c r="I292" s="32"/>
    </row>
    <row r="293" spans="1:9" ht="15.95" customHeight="1">
      <c r="A293" s="109"/>
      <c r="B293" s="89"/>
      <c r="C293" s="31">
        <v>6</v>
      </c>
      <c r="D293" s="38">
        <v>1</v>
      </c>
      <c r="E293" s="38"/>
      <c r="F293" s="38"/>
      <c r="G293" s="38">
        <f t="shared" si="9"/>
        <v>6</v>
      </c>
      <c r="H293" s="32"/>
      <c r="I293" s="32"/>
    </row>
    <row r="294" spans="1:9" ht="15.95" customHeight="1">
      <c r="A294" s="109"/>
      <c r="B294" s="89"/>
      <c r="C294" s="31">
        <v>2</v>
      </c>
      <c r="D294" s="38">
        <v>5</v>
      </c>
      <c r="E294" s="38"/>
      <c r="F294" s="38"/>
      <c r="G294" s="38">
        <f t="shared" si="9"/>
        <v>10</v>
      </c>
      <c r="H294" s="32"/>
      <c r="I294" s="32"/>
    </row>
    <row r="295" spans="1:9" ht="15.95" customHeight="1">
      <c r="A295" s="109"/>
      <c r="B295" s="89"/>
      <c r="C295" s="31">
        <v>2</v>
      </c>
      <c r="D295" s="38">
        <v>0.3</v>
      </c>
      <c r="E295" s="38"/>
      <c r="F295" s="38"/>
      <c r="G295" s="38">
        <f t="shared" si="9"/>
        <v>0.6</v>
      </c>
      <c r="H295" s="32"/>
      <c r="I295" s="32"/>
    </row>
    <row r="296" spans="1:9" ht="15.95" customHeight="1">
      <c r="A296" s="44"/>
      <c r="B296" s="106" t="s">
        <v>203</v>
      </c>
      <c r="C296" s="31">
        <v>4</v>
      </c>
      <c r="D296" s="38">
        <v>4</v>
      </c>
      <c r="E296" s="38"/>
      <c r="F296" s="38"/>
      <c r="G296" s="38">
        <f t="shared" si="9"/>
        <v>16</v>
      </c>
      <c r="H296" s="76">
        <f>SUM(G287:G296)</f>
        <v>209.59999999999997</v>
      </c>
      <c r="I296" s="31" t="s">
        <v>29</v>
      </c>
    </row>
    <row r="297" spans="1:9" ht="15.95" customHeight="1">
      <c r="A297" s="17"/>
      <c r="B297" s="96"/>
      <c r="C297" s="31"/>
      <c r="D297" s="38"/>
      <c r="E297" s="38"/>
      <c r="F297" s="38"/>
      <c r="G297" s="38"/>
      <c r="H297" s="32"/>
      <c r="I297" s="32"/>
    </row>
    <row r="298" spans="1:9" ht="15.95" customHeight="1">
      <c r="A298" s="84" t="s">
        <v>105</v>
      </c>
      <c r="B298" s="47" t="s">
        <v>106</v>
      </c>
      <c r="C298" s="31"/>
      <c r="D298" s="38"/>
      <c r="E298" s="32" t="s">
        <v>102</v>
      </c>
      <c r="F298" s="38"/>
      <c r="G298" s="38"/>
      <c r="H298" s="76">
        <f>H273</f>
        <v>519.84999999999991</v>
      </c>
      <c r="I298" s="31" t="s">
        <v>26</v>
      </c>
    </row>
    <row r="299" spans="1:9" ht="15.95" customHeight="1">
      <c r="A299" s="32"/>
      <c r="B299" s="90"/>
      <c r="C299" s="31"/>
      <c r="D299" s="38"/>
      <c r="F299" s="71"/>
      <c r="G299" s="71"/>
      <c r="H299" s="71"/>
      <c r="I299" s="118"/>
    </row>
    <row r="300" spans="1:9" ht="15.95" customHeight="1">
      <c r="A300" s="59" t="s">
        <v>107</v>
      </c>
      <c r="B300" s="34" t="s">
        <v>108</v>
      </c>
      <c r="C300" s="31"/>
      <c r="D300" s="38"/>
      <c r="E300" s="32" t="s">
        <v>109</v>
      </c>
      <c r="F300" s="38"/>
      <c r="G300" s="38"/>
      <c r="H300" s="76">
        <f>H296</f>
        <v>209.59999999999997</v>
      </c>
      <c r="I300" s="31" t="s">
        <v>29</v>
      </c>
    </row>
    <row r="301" spans="1:9" ht="15.95" customHeight="1">
      <c r="A301" s="60"/>
      <c r="B301" s="89"/>
      <c r="C301" s="31"/>
      <c r="D301" s="38"/>
      <c r="E301" s="38"/>
      <c r="F301" s="38"/>
      <c r="G301" s="38"/>
      <c r="H301" s="32"/>
      <c r="I301" s="32"/>
    </row>
    <row r="302" spans="1:9" ht="15.95" customHeight="1">
      <c r="A302" s="59" t="s">
        <v>110</v>
      </c>
      <c r="B302" s="34" t="s">
        <v>111</v>
      </c>
      <c r="C302" s="31"/>
      <c r="D302" s="38"/>
      <c r="E302" s="32" t="s">
        <v>102</v>
      </c>
      <c r="F302" s="38"/>
      <c r="G302" s="38"/>
      <c r="H302" s="76">
        <f>H298</f>
        <v>519.84999999999991</v>
      </c>
      <c r="I302" s="31" t="s">
        <v>26</v>
      </c>
    </row>
    <row r="303" spans="1:9" ht="15.95" customHeight="1">
      <c r="A303" s="55"/>
      <c r="B303" s="96"/>
      <c r="C303" s="31"/>
      <c r="D303" s="38"/>
      <c r="E303" s="38"/>
      <c r="F303" s="38"/>
      <c r="G303" s="38"/>
      <c r="H303" s="67"/>
      <c r="I303" s="31"/>
    </row>
    <row r="304" spans="1:9" ht="15.95" customHeight="1">
      <c r="A304" s="110" t="s">
        <v>112</v>
      </c>
      <c r="B304" s="34" t="s">
        <v>113</v>
      </c>
      <c r="C304" s="31"/>
      <c r="D304" s="38"/>
      <c r="E304" s="32" t="s">
        <v>102</v>
      </c>
      <c r="F304" s="38"/>
      <c r="G304" s="38"/>
      <c r="H304" s="76">
        <f>H302</f>
        <v>519.84999999999991</v>
      </c>
      <c r="I304" s="31" t="s">
        <v>26</v>
      </c>
    </row>
    <row r="305" spans="1:9" ht="15.95" customHeight="1">
      <c r="A305" s="55"/>
      <c r="B305" s="111"/>
      <c r="C305" s="31"/>
      <c r="D305" s="38"/>
      <c r="E305" s="38"/>
      <c r="F305" s="38"/>
      <c r="G305" s="38"/>
      <c r="H305" s="32"/>
      <c r="I305" s="32"/>
    </row>
    <row r="306" spans="1:9" ht="15.95" customHeight="1">
      <c r="A306" s="59" t="s">
        <v>114</v>
      </c>
      <c r="B306" s="34" t="s">
        <v>115</v>
      </c>
      <c r="C306" s="31"/>
      <c r="D306" s="38"/>
      <c r="E306" s="38"/>
      <c r="F306" s="38"/>
      <c r="G306" s="38"/>
      <c r="H306" s="75"/>
      <c r="I306" s="31"/>
    </row>
    <row r="307" spans="1:9" ht="15.95" customHeight="1">
      <c r="A307" s="55"/>
      <c r="B307" s="105" t="s">
        <v>234</v>
      </c>
      <c r="C307" s="31">
        <v>2</v>
      </c>
      <c r="D307" s="38">
        <v>22.9</v>
      </c>
      <c r="E307" s="38">
        <v>1.2</v>
      </c>
      <c r="F307" s="38"/>
      <c r="G307" s="38">
        <f>C307*D307*E307</f>
        <v>54.959999999999994</v>
      </c>
      <c r="H307" s="32"/>
      <c r="I307" s="32"/>
    </row>
    <row r="308" spans="1:9" ht="15.95" customHeight="1">
      <c r="A308" s="84"/>
      <c r="B308" s="39"/>
      <c r="C308" s="31">
        <v>2</v>
      </c>
      <c r="D308" s="38">
        <v>18.399999999999999</v>
      </c>
      <c r="E308" s="38">
        <v>1.2</v>
      </c>
      <c r="F308" s="38"/>
      <c r="G308" s="38">
        <f t="shared" ref="G308:G314" si="10">C308*D308*E308</f>
        <v>44.16</v>
      </c>
      <c r="H308" s="32"/>
      <c r="I308" s="32"/>
    </row>
    <row r="309" spans="1:9" ht="15.95" customHeight="1">
      <c r="A309" s="32"/>
      <c r="B309" s="97" t="s">
        <v>237</v>
      </c>
      <c r="C309" s="31">
        <v>2</v>
      </c>
      <c r="D309" s="38">
        <v>5.7</v>
      </c>
      <c r="E309" s="38">
        <v>3.6</v>
      </c>
      <c r="F309" s="71"/>
      <c r="G309" s="38">
        <f t="shared" si="10"/>
        <v>41.04</v>
      </c>
      <c r="H309" s="38"/>
      <c r="I309" s="31"/>
    </row>
    <row r="310" spans="1:9" ht="15.95" customHeight="1">
      <c r="A310" s="55"/>
      <c r="B310" s="105" t="s">
        <v>38</v>
      </c>
      <c r="C310" s="31">
        <v>2</v>
      </c>
      <c r="D310" s="38">
        <v>4.5</v>
      </c>
      <c r="E310" s="38">
        <v>1.2</v>
      </c>
      <c r="F310" s="38"/>
      <c r="G310" s="38">
        <f t="shared" si="10"/>
        <v>10.799999999999999</v>
      </c>
      <c r="H310" s="32"/>
      <c r="I310" s="32"/>
    </row>
    <row r="311" spans="1:9" ht="15.95" customHeight="1">
      <c r="A311" s="58"/>
      <c r="B311" s="62"/>
      <c r="C311" s="77">
        <v>1</v>
      </c>
      <c r="D311" s="112">
        <v>18.399999999999999</v>
      </c>
      <c r="E311" s="113">
        <v>1.2</v>
      </c>
      <c r="F311" s="38"/>
      <c r="G311" s="38">
        <f t="shared" si="10"/>
        <v>22.08</v>
      </c>
      <c r="H311" s="38"/>
      <c r="I311" s="31"/>
    </row>
    <row r="312" spans="1:9" ht="15.95" customHeight="1">
      <c r="A312" s="17"/>
      <c r="B312" s="88" t="s">
        <v>236</v>
      </c>
      <c r="C312" s="31">
        <v>4</v>
      </c>
      <c r="D312" s="38">
        <v>6</v>
      </c>
      <c r="E312" s="38">
        <v>1.2</v>
      </c>
      <c r="F312" s="38"/>
      <c r="G312" s="38">
        <f t="shared" si="10"/>
        <v>28.799999999999997</v>
      </c>
      <c r="H312" s="32"/>
      <c r="I312" s="32"/>
    </row>
    <row r="313" spans="1:9" ht="15.95" customHeight="1">
      <c r="A313" s="63"/>
      <c r="B313" s="81"/>
      <c r="C313" s="31">
        <v>6</v>
      </c>
      <c r="D313" s="38">
        <v>1.8</v>
      </c>
      <c r="E313" s="38">
        <v>1.2</v>
      </c>
      <c r="F313" s="38"/>
      <c r="G313" s="38">
        <f t="shared" si="10"/>
        <v>12.96</v>
      </c>
      <c r="H313" s="32"/>
      <c r="I313" s="32"/>
    </row>
    <row r="314" spans="1:9" ht="15.95" customHeight="1">
      <c r="A314" s="65"/>
      <c r="B314" s="64"/>
      <c r="C314" s="31">
        <v>2</v>
      </c>
      <c r="D314" s="38">
        <v>0.7</v>
      </c>
      <c r="E314" s="38">
        <v>1.2</v>
      </c>
      <c r="F314" s="38"/>
      <c r="G314" s="38">
        <f t="shared" si="10"/>
        <v>1.68</v>
      </c>
      <c r="H314" s="76">
        <f>SUM(G307:G314)</f>
        <v>216.48000000000005</v>
      </c>
      <c r="I314" s="31" t="s">
        <v>26</v>
      </c>
    </row>
    <row r="315" spans="1:9" ht="15.95" customHeight="1">
      <c r="A315" s="60"/>
      <c r="B315" s="97"/>
      <c r="C315" s="31"/>
      <c r="D315" s="38"/>
      <c r="E315" s="38"/>
      <c r="F315" s="38"/>
      <c r="G315" s="38"/>
      <c r="H315" s="32"/>
      <c r="I315" s="32"/>
    </row>
    <row r="316" spans="1:9" ht="21.95" customHeight="1">
      <c r="A316" s="84" t="s">
        <v>238</v>
      </c>
      <c r="B316" s="47" t="s">
        <v>239</v>
      </c>
      <c r="C316" s="31"/>
      <c r="D316" s="38"/>
      <c r="E316" s="38"/>
      <c r="F316" s="38"/>
      <c r="G316" s="38"/>
      <c r="H316" s="32"/>
      <c r="I316" s="32"/>
    </row>
    <row r="317" spans="1:9" ht="15.95" customHeight="1">
      <c r="A317" s="32"/>
      <c r="B317" s="114" t="s">
        <v>203</v>
      </c>
      <c r="C317" s="31">
        <v>1</v>
      </c>
      <c r="D317" s="38">
        <v>10</v>
      </c>
      <c r="E317" s="38"/>
      <c r="F317" s="38"/>
      <c r="G317" s="38">
        <f>C317*D317</f>
        <v>10</v>
      </c>
      <c r="H317" s="76">
        <v>10</v>
      </c>
      <c r="I317" s="31" t="s">
        <v>29</v>
      </c>
    </row>
    <row r="318" spans="1:9" ht="15.95" customHeight="1">
      <c r="A318" s="17"/>
      <c r="B318" s="115"/>
      <c r="C318" s="31"/>
      <c r="D318" s="38"/>
      <c r="E318" s="38"/>
      <c r="F318" s="38"/>
      <c r="G318" s="38"/>
      <c r="H318" s="32"/>
      <c r="I318" s="32"/>
    </row>
    <row r="319" spans="1:9" ht="15.95" customHeight="1">
      <c r="A319" s="110" t="s">
        <v>120</v>
      </c>
      <c r="B319" s="34" t="s">
        <v>121</v>
      </c>
      <c r="C319" s="31"/>
      <c r="D319" s="38"/>
      <c r="E319" s="32" t="s">
        <v>122</v>
      </c>
      <c r="F319" s="38"/>
      <c r="G319" s="38"/>
      <c r="H319" s="76">
        <f>H314</f>
        <v>216.48000000000005</v>
      </c>
      <c r="I319" s="31" t="s">
        <v>26</v>
      </c>
    </row>
    <row r="320" spans="1:9" ht="15.95" customHeight="1">
      <c r="A320" s="55"/>
      <c r="B320" s="111"/>
      <c r="C320" s="31"/>
      <c r="D320" s="38"/>
      <c r="E320" s="38"/>
      <c r="F320" s="38"/>
      <c r="G320" s="38"/>
      <c r="H320" s="32"/>
      <c r="I320" s="32"/>
    </row>
    <row r="321" spans="1:9" ht="15.95" customHeight="1">
      <c r="A321" s="84" t="s">
        <v>123</v>
      </c>
      <c r="B321" s="47" t="s">
        <v>124</v>
      </c>
      <c r="C321" s="31"/>
      <c r="D321" s="38"/>
      <c r="E321" s="38"/>
      <c r="F321" s="38"/>
      <c r="G321" s="38"/>
      <c r="H321" s="32"/>
      <c r="I321" s="32"/>
    </row>
    <row r="322" spans="1:9" ht="15.95" customHeight="1">
      <c r="A322" s="32"/>
      <c r="B322" s="105" t="s">
        <v>234</v>
      </c>
      <c r="C322" s="31">
        <v>2</v>
      </c>
      <c r="D322" s="38"/>
      <c r="E322" s="38"/>
      <c r="F322" s="38"/>
      <c r="G322" s="85">
        <f>C322</f>
        <v>2</v>
      </c>
      <c r="H322" s="32"/>
      <c r="I322" s="32"/>
    </row>
    <row r="323" spans="1:9" ht="15.95" customHeight="1">
      <c r="A323" s="32"/>
      <c r="B323" s="105" t="s">
        <v>38</v>
      </c>
      <c r="C323" s="31">
        <v>1</v>
      </c>
      <c r="D323" s="38"/>
      <c r="E323" s="38"/>
      <c r="F323" s="38"/>
      <c r="G323" s="85">
        <f>C323</f>
        <v>1</v>
      </c>
      <c r="H323" s="38"/>
      <c r="I323" s="32"/>
    </row>
    <row r="324" spans="1:9" ht="15.95" customHeight="1">
      <c r="A324" s="32"/>
      <c r="B324" s="88" t="s">
        <v>236</v>
      </c>
      <c r="C324" s="31">
        <v>3</v>
      </c>
      <c r="D324" s="38"/>
      <c r="E324" s="38"/>
      <c r="F324" s="38"/>
      <c r="G324" s="85">
        <f>C324</f>
        <v>3</v>
      </c>
      <c r="H324" s="38"/>
      <c r="I324" s="32"/>
    </row>
    <row r="325" spans="1:9" ht="15.95" customHeight="1">
      <c r="A325" s="32"/>
      <c r="B325" s="80" t="s">
        <v>203</v>
      </c>
      <c r="C325" s="31">
        <v>1</v>
      </c>
      <c r="D325" s="38"/>
      <c r="E325" s="38"/>
      <c r="F325" s="38"/>
      <c r="G325" s="85">
        <f>C325</f>
        <v>1</v>
      </c>
      <c r="H325" s="119">
        <f>SUM(G322:G325)</f>
        <v>7</v>
      </c>
      <c r="I325" s="31" t="s">
        <v>20</v>
      </c>
    </row>
    <row r="326" spans="1:9" ht="15.95" customHeight="1">
      <c r="A326" s="17"/>
      <c r="B326" s="72"/>
      <c r="C326" s="31"/>
      <c r="D326" s="38"/>
      <c r="E326" s="38"/>
      <c r="F326" s="38"/>
      <c r="G326" s="38"/>
      <c r="H326" s="38"/>
      <c r="I326" s="32"/>
    </row>
    <row r="327" spans="1:9" ht="15.95" customHeight="1">
      <c r="A327" s="120" t="s">
        <v>240</v>
      </c>
      <c r="B327" s="121" t="s">
        <v>241</v>
      </c>
      <c r="C327" s="31"/>
      <c r="D327" s="38"/>
      <c r="E327" s="38"/>
      <c r="F327" s="38"/>
      <c r="G327" s="38"/>
      <c r="H327" s="38"/>
      <c r="I327" s="32"/>
    </row>
    <row r="328" spans="1:9" ht="15.95" customHeight="1">
      <c r="A328" s="18" t="s">
        <v>242</v>
      </c>
      <c r="B328" s="19" t="s">
        <v>243</v>
      </c>
      <c r="C328" s="31">
        <v>22</v>
      </c>
      <c r="D328" s="38">
        <v>1.85</v>
      </c>
      <c r="E328" s="38">
        <v>3.14</v>
      </c>
      <c r="F328" s="38"/>
      <c r="G328" s="21">
        <f>C328*D328*E328</f>
        <v>127.79800000000002</v>
      </c>
      <c r="H328" s="38"/>
      <c r="I328" s="32"/>
    </row>
    <row r="329" spans="1:9" ht="15.95" customHeight="1">
      <c r="A329" s="44"/>
      <c r="B329" s="122"/>
      <c r="C329" s="77">
        <v>44</v>
      </c>
      <c r="D329" s="123">
        <v>0.53</v>
      </c>
      <c r="E329" s="38"/>
      <c r="F329" s="38"/>
      <c r="G329" s="21">
        <f>C329*D329</f>
        <v>23.32</v>
      </c>
      <c r="H329" s="38"/>
      <c r="I329" s="32"/>
    </row>
    <row r="330" spans="1:9" ht="15.95" customHeight="1">
      <c r="A330" s="32"/>
      <c r="B330" s="98"/>
      <c r="C330" s="31">
        <v>44</v>
      </c>
      <c r="D330" s="38">
        <v>0.1</v>
      </c>
      <c r="E330" s="38"/>
      <c r="F330" s="38"/>
      <c r="G330" s="21">
        <f>C330*D330</f>
        <v>4.4000000000000004</v>
      </c>
      <c r="H330" s="38"/>
      <c r="I330" s="31"/>
    </row>
    <row r="331" spans="1:9" ht="15.95" customHeight="1">
      <c r="A331" s="32"/>
      <c r="B331" s="98"/>
      <c r="C331" s="31">
        <v>44</v>
      </c>
      <c r="D331" s="38">
        <v>0.17</v>
      </c>
      <c r="E331" s="38"/>
      <c r="F331" s="38"/>
      <c r="G331" s="21">
        <f>C331*D331</f>
        <v>7.48</v>
      </c>
      <c r="H331" s="119">
        <f>SUM(G328:G331)</f>
        <v>162.99800000000002</v>
      </c>
      <c r="I331" s="31" t="s">
        <v>29</v>
      </c>
    </row>
    <row r="332" spans="1:9" ht="15.95" customHeight="1">
      <c r="A332" s="17"/>
      <c r="B332" s="115"/>
      <c r="C332" s="31"/>
      <c r="D332" s="38"/>
      <c r="E332" s="38"/>
      <c r="F332" s="38"/>
      <c r="G332" s="38"/>
      <c r="H332" s="38"/>
      <c r="I332" s="32"/>
    </row>
    <row r="333" spans="1:9" ht="15.95" customHeight="1">
      <c r="A333" s="84" t="s">
        <v>244</v>
      </c>
      <c r="B333" s="47" t="s">
        <v>245</v>
      </c>
      <c r="C333" s="31">
        <v>2</v>
      </c>
      <c r="D333" s="38">
        <v>5.7</v>
      </c>
      <c r="E333" s="38">
        <v>3.6</v>
      </c>
      <c r="F333" s="71"/>
      <c r="G333" s="38">
        <f>C333*D333*E333</f>
        <v>41.04</v>
      </c>
      <c r="H333" s="76">
        <f>G333</f>
        <v>41.04</v>
      </c>
      <c r="I333" s="31" t="s">
        <v>26</v>
      </c>
    </row>
    <row r="334" spans="1:9" ht="15.95" customHeight="1">
      <c r="A334" s="17"/>
      <c r="B334" s="124"/>
      <c r="D334" s="71"/>
      <c r="E334" s="71"/>
      <c r="G334" s="38"/>
      <c r="H334" s="75"/>
      <c r="I334" s="31"/>
    </row>
    <row r="335" spans="1:9" ht="15.95" customHeight="1">
      <c r="A335" s="84" t="s">
        <v>246</v>
      </c>
      <c r="B335" s="47" t="s">
        <v>247</v>
      </c>
      <c r="C335" s="31"/>
      <c r="D335" s="38"/>
      <c r="E335" s="38"/>
      <c r="F335" s="38"/>
      <c r="G335" s="38"/>
      <c r="H335" s="32"/>
      <c r="I335" s="32"/>
    </row>
    <row r="336" spans="1:9" ht="15.95" customHeight="1">
      <c r="A336" s="31"/>
      <c r="B336" s="125" t="s">
        <v>248</v>
      </c>
      <c r="C336" s="31">
        <v>1</v>
      </c>
      <c r="D336" s="38">
        <v>22.1</v>
      </c>
      <c r="E336" s="38">
        <v>13.1</v>
      </c>
      <c r="F336" s="38"/>
      <c r="G336" s="21">
        <f>C336*D336*E336</f>
        <v>289.51</v>
      </c>
      <c r="H336" s="32"/>
      <c r="I336" s="32"/>
    </row>
    <row r="337" spans="1:9" ht="15.95" customHeight="1">
      <c r="A337" s="32"/>
      <c r="B337" s="51"/>
      <c r="C337" s="31">
        <v>1</v>
      </c>
      <c r="D337" s="38">
        <v>4.0999999999999996</v>
      </c>
      <c r="E337" s="38">
        <f>17.6-13.1</f>
        <v>4.5000000000000018</v>
      </c>
      <c r="F337" s="38"/>
      <c r="G337" s="21">
        <f>C337*D337*E337</f>
        <v>18.450000000000006</v>
      </c>
      <c r="H337" s="75"/>
      <c r="I337" s="31"/>
    </row>
    <row r="338" spans="1:9" ht="15.95" customHeight="1">
      <c r="A338" s="17"/>
      <c r="B338" s="125" t="s">
        <v>249</v>
      </c>
      <c r="C338" s="31">
        <v>1</v>
      </c>
      <c r="D338" s="38">
        <v>16.7</v>
      </c>
      <c r="E338" s="38">
        <v>4.2</v>
      </c>
      <c r="F338" s="38"/>
      <c r="G338" s="21">
        <f>C338*D338*E338</f>
        <v>70.14</v>
      </c>
      <c r="H338" s="76">
        <f>G336+G337+G338</f>
        <v>378.09999999999997</v>
      </c>
      <c r="I338" s="31" t="s">
        <v>26</v>
      </c>
    </row>
    <row r="339" spans="1:9" ht="15.95" customHeight="1">
      <c r="A339" s="126"/>
      <c r="B339" s="127"/>
      <c r="C339" s="31"/>
      <c r="D339" s="38"/>
      <c r="E339" s="38"/>
      <c r="F339" s="38"/>
      <c r="G339" s="21"/>
      <c r="H339" s="32"/>
      <c r="I339" s="32"/>
    </row>
    <row r="340" spans="1:9" ht="15.95" customHeight="1">
      <c r="A340" s="126"/>
      <c r="B340" s="127"/>
      <c r="C340" s="20"/>
      <c r="D340" s="21"/>
      <c r="E340" s="21"/>
      <c r="F340" s="21"/>
      <c r="G340" s="21"/>
      <c r="H340" s="17"/>
      <c r="I340" s="55"/>
    </row>
    <row r="341" spans="1:9" ht="15.95" customHeight="1">
      <c r="A341" s="128"/>
      <c r="B341" s="129"/>
      <c r="C341" s="130"/>
      <c r="D341" s="131"/>
      <c r="E341" s="131"/>
      <c r="F341" s="131"/>
      <c r="G341" s="132"/>
      <c r="H341" s="133"/>
      <c r="I341" s="147"/>
    </row>
    <row r="342" spans="1:9" ht="15.95" customHeight="1">
      <c r="A342" s="3"/>
      <c r="B342" s="241" t="s">
        <v>0</v>
      </c>
      <c r="C342" s="4"/>
      <c r="D342" s="4"/>
      <c r="E342" s="5"/>
      <c r="F342" s="6" t="s">
        <v>1</v>
      </c>
      <c r="G342" s="53"/>
      <c r="H342" s="53"/>
      <c r="I342" s="7"/>
    </row>
    <row r="343" spans="1:9" ht="15.95" customHeight="1">
      <c r="A343" s="8"/>
      <c r="B343" s="241"/>
      <c r="C343" s="4"/>
      <c r="D343" s="4"/>
      <c r="E343" s="5"/>
      <c r="F343" s="6" t="s">
        <v>2</v>
      </c>
      <c r="G343" s="53"/>
      <c r="H343" s="53"/>
      <c r="I343" s="53"/>
    </row>
    <row r="344" spans="1:9" ht="9.9499999999999993" customHeight="1">
      <c r="A344" s="8"/>
      <c r="B344" s="241"/>
      <c r="C344" s="4"/>
      <c r="D344" s="4"/>
      <c r="E344" s="5"/>
      <c r="I344" s="53"/>
    </row>
    <row r="345" spans="1:9" ht="15.95" customHeight="1">
      <c r="C345" s="242" t="s">
        <v>191</v>
      </c>
      <c r="D345" s="242"/>
      <c r="E345" s="242"/>
      <c r="F345" s="242"/>
      <c r="G345" s="9"/>
      <c r="H345" s="10"/>
      <c r="I345" s="54" t="s">
        <v>4</v>
      </c>
    </row>
    <row r="346" spans="1:9" ht="9.9499999999999993" customHeight="1">
      <c r="C346" s="11"/>
      <c r="D346" s="11"/>
      <c r="E346" s="11"/>
      <c r="F346" s="11"/>
      <c r="G346" s="9"/>
      <c r="H346" s="10"/>
      <c r="I346" s="9"/>
    </row>
    <row r="347" spans="1:9" ht="11.1" customHeight="1">
      <c r="A347" s="226" t="s">
        <v>5</v>
      </c>
      <c r="B347" s="226" t="s">
        <v>6</v>
      </c>
      <c r="C347" s="232" t="s">
        <v>7</v>
      </c>
      <c r="D347" s="235" t="s">
        <v>8</v>
      </c>
      <c r="E347" s="236"/>
      <c r="F347" s="237"/>
      <c r="G347" s="226" t="s">
        <v>9</v>
      </c>
      <c r="H347" s="226" t="s">
        <v>10</v>
      </c>
      <c r="I347" s="229" t="s">
        <v>11</v>
      </c>
    </row>
    <row r="348" spans="1:9" ht="11.1" customHeight="1">
      <c r="A348" s="227"/>
      <c r="B348" s="227"/>
      <c r="C348" s="233"/>
      <c r="D348" s="238"/>
      <c r="E348" s="239"/>
      <c r="F348" s="240"/>
      <c r="G348" s="227"/>
      <c r="H348" s="227"/>
      <c r="I348" s="230"/>
    </row>
    <row r="349" spans="1:9" ht="14.1" customHeight="1">
      <c r="A349" s="227"/>
      <c r="B349" s="227"/>
      <c r="C349" s="234"/>
      <c r="D349" s="12" t="s">
        <v>12</v>
      </c>
      <c r="E349" s="13" t="s">
        <v>13</v>
      </c>
      <c r="F349" s="14" t="s">
        <v>14</v>
      </c>
      <c r="G349" s="228"/>
      <c r="H349" s="228"/>
      <c r="I349" s="231"/>
    </row>
    <row r="350" spans="1:9" ht="15.95" customHeight="1">
      <c r="A350" s="134" t="s">
        <v>125</v>
      </c>
      <c r="B350" s="135" t="s">
        <v>126</v>
      </c>
      <c r="C350" s="31"/>
      <c r="D350" s="32"/>
      <c r="E350" s="32"/>
      <c r="F350" s="32"/>
      <c r="G350" s="32"/>
      <c r="H350" s="75"/>
      <c r="I350" s="39"/>
    </row>
    <row r="351" spans="1:9" ht="15.95" customHeight="1">
      <c r="A351" s="136" t="s">
        <v>127</v>
      </c>
      <c r="B351" s="137" t="s">
        <v>128</v>
      </c>
      <c r="C351" s="31"/>
      <c r="D351" s="38"/>
      <c r="E351" s="38"/>
      <c r="F351" s="38"/>
      <c r="G351" s="38"/>
      <c r="H351" s="32"/>
      <c r="I351" s="32"/>
    </row>
    <row r="352" spans="1:9" ht="15.95" customHeight="1">
      <c r="A352" s="59"/>
      <c r="B352" s="138" t="s">
        <v>50</v>
      </c>
      <c r="C352" s="31">
        <v>2</v>
      </c>
      <c r="D352" s="87">
        <v>2.5</v>
      </c>
      <c r="E352" s="38"/>
      <c r="F352" s="38"/>
      <c r="G352" s="38">
        <f>C352*D352</f>
        <v>5</v>
      </c>
      <c r="H352" s="75"/>
      <c r="I352" s="39"/>
    </row>
    <row r="353" spans="1:9" ht="15.95" customHeight="1">
      <c r="A353" s="32"/>
      <c r="B353" s="91"/>
      <c r="C353" s="31">
        <v>1</v>
      </c>
      <c r="D353" s="38">
        <v>23</v>
      </c>
      <c r="E353" s="38"/>
      <c r="F353" s="38"/>
      <c r="G353" s="38">
        <f>C353*D353</f>
        <v>23</v>
      </c>
      <c r="H353" s="75"/>
      <c r="I353" s="39"/>
    </row>
    <row r="354" spans="1:9" ht="15.95" customHeight="1">
      <c r="A354" s="46"/>
      <c r="B354" s="50" t="s">
        <v>51</v>
      </c>
      <c r="C354" s="31">
        <v>1</v>
      </c>
      <c r="D354" s="38">
        <v>7</v>
      </c>
      <c r="E354" s="38"/>
      <c r="F354" s="38"/>
      <c r="G354" s="38">
        <f>C354*D354</f>
        <v>7</v>
      </c>
      <c r="H354" s="139"/>
      <c r="I354" s="32"/>
    </row>
    <row r="355" spans="1:9" ht="15.95" customHeight="1">
      <c r="A355" s="84"/>
      <c r="B355" s="47"/>
      <c r="C355" s="31">
        <v>1</v>
      </c>
      <c r="D355" s="38">
        <v>15</v>
      </c>
      <c r="F355" s="38"/>
      <c r="G355" s="38">
        <f>C355*D355</f>
        <v>15</v>
      </c>
      <c r="H355" s="76">
        <f>SUM(G352:G355)</f>
        <v>50</v>
      </c>
      <c r="I355" s="39" t="s">
        <v>29</v>
      </c>
    </row>
    <row r="356" spans="1:9" ht="15.95" customHeight="1">
      <c r="A356" s="33"/>
      <c r="B356" s="91"/>
      <c r="C356" s="31"/>
      <c r="D356" s="38"/>
      <c r="E356" s="38"/>
      <c r="F356" s="38"/>
      <c r="G356" s="87"/>
      <c r="H356" s="139"/>
      <c r="I356" s="35"/>
    </row>
    <row r="357" spans="1:9" ht="15.95" customHeight="1">
      <c r="A357" s="29"/>
      <c r="B357" s="89"/>
      <c r="C357" s="31"/>
      <c r="D357" s="38"/>
      <c r="E357" s="38"/>
      <c r="F357" s="38"/>
      <c r="G357" s="83"/>
      <c r="H357" s="139"/>
      <c r="I357" s="35"/>
    </row>
    <row r="358" spans="1:9" ht="15.95" customHeight="1">
      <c r="A358" s="20" t="s">
        <v>129</v>
      </c>
      <c r="B358" s="100" t="s">
        <v>130</v>
      </c>
      <c r="C358" s="31"/>
      <c r="D358" s="38"/>
      <c r="E358" s="38"/>
      <c r="F358" s="38"/>
      <c r="G358" s="87"/>
      <c r="H358" s="75"/>
      <c r="I358" s="39"/>
    </row>
    <row r="359" spans="1:9" ht="15.95" customHeight="1">
      <c r="A359" s="33"/>
      <c r="B359" s="34" t="s">
        <v>131</v>
      </c>
      <c r="C359" s="31"/>
      <c r="D359" s="38"/>
      <c r="E359" s="38"/>
      <c r="F359" s="38"/>
      <c r="G359" s="38"/>
      <c r="H359" s="139"/>
      <c r="I359" s="35"/>
    </row>
    <row r="360" spans="1:9" ht="15.95" customHeight="1">
      <c r="A360" s="140"/>
      <c r="B360" s="138" t="s">
        <v>50</v>
      </c>
      <c r="C360" s="31">
        <v>1</v>
      </c>
      <c r="D360" s="38">
        <v>2.5</v>
      </c>
      <c r="E360" s="38"/>
      <c r="F360" s="38"/>
      <c r="G360" s="38">
        <f>C360*D360</f>
        <v>2.5</v>
      </c>
      <c r="H360" s="139"/>
      <c r="I360" s="35"/>
    </row>
    <row r="361" spans="1:9" ht="15.95" customHeight="1">
      <c r="A361" s="109"/>
      <c r="B361" s="89"/>
      <c r="C361" s="31">
        <v>2</v>
      </c>
      <c r="D361" s="38">
        <v>5</v>
      </c>
      <c r="E361" s="38"/>
      <c r="F361" s="38"/>
      <c r="G361" s="38">
        <f>C361*D361</f>
        <v>10</v>
      </c>
      <c r="H361" s="75"/>
      <c r="I361" s="39"/>
    </row>
    <row r="362" spans="1:9" ht="15.95" customHeight="1">
      <c r="A362" s="55"/>
      <c r="B362" s="50" t="s">
        <v>51</v>
      </c>
      <c r="C362" s="31">
        <v>1</v>
      </c>
      <c r="D362" s="38">
        <v>10</v>
      </c>
      <c r="E362" s="38"/>
      <c r="F362" s="38"/>
      <c r="G362" s="38">
        <f>C362*D362</f>
        <v>10</v>
      </c>
      <c r="H362" s="76">
        <f>SUM(G359:G362)</f>
        <v>22.5</v>
      </c>
      <c r="I362" s="39" t="s">
        <v>29</v>
      </c>
    </row>
    <row r="363" spans="1:9" ht="15.95" customHeight="1">
      <c r="A363" s="59"/>
      <c r="B363" s="47"/>
      <c r="C363" s="20"/>
      <c r="D363" s="21"/>
      <c r="E363" s="21"/>
      <c r="F363" s="21"/>
      <c r="G363" s="21"/>
      <c r="H363" s="139"/>
      <c r="I363" s="35"/>
    </row>
    <row r="364" spans="1:9" ht="15.95" customHeight="1">
      <c r="A364" s="107"/>
      <c r="B364" s="34" t="s">
        <v>250</v>
      </c>
      <c r="C364" s="31"/>
      <c r="D364" s="38"/>
      <c r="E364" s="38"/>
      <c r="F364" s="38"/>
      <c r="G364" s="38"/>
      <c r="H364" s="75"/>
      <c r="I364" s="39"/>
    </row>
    <row r="365" spans="1:9" ht="15.95" customHeight="1">
      <c r="A365" s="107"/>
      <c r="B365" s="138" t="s">
        <v>50</v>
      </c>
      <c r="C365" s="45">
        <v>8</v>
      </c>
      <c r="D365" s="141">
        <v>1.5</v>
      </c>
      <c r="E365" s="141"/>
      <c r="F365" s="141"/>
      <c r="G365" s="141">
        <f>C365*D365</f>
        <v>12</v>
      </c>
      <c r="H365" s="139"/>
      <c r="I365" s="35"/>
    </row>
    <row r="366" spans="1:9" ht="15.95" customHeight="1">
      <c r="A366" s="59"/>
      <c r="B366" s="89"/>
      <c r="C366" s="31">
        <v>1</v>
      </c>
      <c r="D366" s="38">
        <v>3.6</v>
      </c>
      <c r="E366" s="38"/>
      <c r="F366" s="38"/>
      <c r="G366" s="141">
        <f>C366*D366</f>
        <v>3.6</v>
      </c>
      <c r="H366" s="75"/>
      <c r="I366" s="39"/>
    </row>
    <row r="367" spans="1:9" ht="15.95" customHeight="1">
      <c r="A367" s="140"/>
      <c r="B367" s="50" t="s">
        <v>51</v>
      </c>
      <c r="C367" s="31">
        <v>1</v>
      </c>
      <c r="D367" s="38">
        <v>1.5</v>
      </c>
      <c r="E367" s="38"/>
      <c r="F367" s="38"/>
      <c r="G367" s="141">
        <f>C367*D367</f>
        <v>1.5</v>
      </c>
      <c r="I367" s="148"/>
    </row>
    <row r="368" spans="1:9" ht="15.95" customHeight="1">
      <c r="A368" s="60"/>
      <c r="B368" s="142"/>
      <c r="C368" s="31">
        <v>2</v>
      </c>
      <c r="D368" s="143">
        <v>2.2000000000000002</v>
      </c>
      <c r="E368" s="38"/>
      <c r="F368" s="38"/>
      <c r="G368" s="141">
        <f>C368*D368</f>
        <v>4.4000000000000004</v>
      </c>
      <c r="H368" s="76">
        <f>SUM(G365:G368)</f>
        <v>21.5</v>
      </c>
      <c r="I368" s="39" t="s">
        <v>29</v>
      </c>
    </row>
    <row r="369" spans="1:9" ht="15.95" customHeight="1">
      <c r="A369" s="84"/>
      <c r="B369" s="47"/>
      <c r="C369" s="31"/>
      <c r="D369" s="143"/>
      <c r="E369" s="32"/>
      <c r="F369" s="38"/>
      <c r="G369" s="38"/>
      <c r="H369" s="75"/>
      <c r="I369" s="39"/>
    </row>
    <row r="370" spans="1:9" ht="15.95" customHeight="1">
      <c r="A370" s="20" t="s">
        <v>138</v>
      </c>
      <c r="B370" s="100" t="s">
        <v>139</v>
      </c>
      <c r="C370" s="31"/>
      <c r="D370" s="143"/>
      <c r="E370" s="38"/>
      <c r="F370" s="38"/>
      <c r="G370" s="38"/>
      <c r="H370" s="71"/>
      <c r="I370" s="148"/>
    </row>
    <row r="371" spans="1:9" ht="15.95" customHeight="1">
      <c r="A371" s="55"/>
      <c r="B371" s="144" t="s">
        <v>140</v>
      </c>
      <c r="C371" s="31">
        <v>7</v>
      </c>
      <c r="D371" s="143"/>
      <c r="E371" s="32"/>
      <c r="F371" s="38"/>
      <c r="G371" s="85">
        <f>C371</f>
        <v>7</v>
      </c>
      <c r="H371" s="119">
        <f>G371</f>
        <v>7</v>
      </c>
      <c r="I371" s="39" t="s">
        <v>20</v>
      </c>
    </row>
    <row r="372" spans="1:9" ht="15.95" customHeight="1">
      <c r="A372" s="84"/>
      <c r="B372" s="34"/>
      <c r="C372" s="31"/>
      <c r="D372" s="143"/>
      <c r="E372" s="38"/>
      <c r="F372" s="38"/>
      <c r="G372" s="38"/>
      <c r="H372" s="32"/>
      <c r="I372" s="35"/>
    </row>
    <row r="373" spans="1:9" ht="15.95" customHeight="1">
      <c r="A373" s="32"/>
      <c r="B373" s="144" t="s">
        <v>141</v>
      </c>
      <c r="C373" s="31">
        <v>4</v>
      </c>
      <c r="D373" s="143"/>
      <c r="E373" s="32"/>
      <c r="F373" s="38"/>
      <c r="G373" s="85">
        <f>C373</f>
        <v>4</v>
      </c>
      <c r="H373" s="119">
        <f>G373</f>
        <v>4</v>
      </c>
      <c r="I373" s="39" t="s">
        <v>20</v>
      </c>
    </row>
    <row r="374" spans="1:9" ht="15.95" customHeight="1">
      <c r="A374" s="55"/>
      <c r="B374" s="145"/>
      <c r="C374" s="31"/>
      <c r="D374" s="143"/>
      <c r="E374" s="38"/>
      <c r="F374" s="38"/>
      <c r="G374" s="38"/>
      <c r="H374" s="32"/>
      <c r="I374" s="35"/>
    </row>
    <row r="375" spans="1:9" ht="15.95" customHeight="1">
      <c r="A375" s="58"/>
      <c r="B375" s="144" t="s">
        <v>251</v>
      </c>
      <c r="C375" s="31">
        <v>11</v>
      </c>
      <c r="D375" s="143"/>
      <c r="E375" s="32"/>
      <c r="F375" s="38"/>
      <c r="G375" s="85">
        <f>C375</f>
        <v>11</v>
      </c>
      <c r="H375" s="119">
        <f>G375</f>
        <v>11</v>
      </c>
      <c r="I375" s="39" t="s">
        <v>20</v>
      </c>
    </row>
    <row r="376" spans="1:9" ht="15.95" customHeight="1">
      <c r="A376" s="17"/>
      <c r="B376" s="47"/>
      <c r="C376" s="31"/>
      <c r="D376" s="38"/>
      <c r="E376" s="38"/>
      <c r="F376" s="38"/>
      <c r="G376" s="38"/>
      <c r="H376" s="32"/>
      <c r="I376" s="35"/>
    </row>
    <row r="377" spans="1:9" ht="15.95" customHeight="1">
      <c r="A377" s="31" t="s">
        <v>143</v>
      </c>
      <c r="B377" s="144" t="s">
        <v>144</v>
      </c>
      <c r="C377" s="31">
        <v>3</v>
      </c>
      <c r="D377" s="143"/>
      <c r="E377" s="32"/>
      <c r="F377" s="38"/>
      <c r="G377" s="85">
        <f>C377</f>
        <v>3</v>
      </c>
      <c r="H377" s="119">
        <f>G377</f>
        <v>3</v>
      </c>
      <c r="I377" s="39" t="s">
        <v>20</v>
      </c>
    </row>
    <row r="378" spans="1:9" ht="15.95" customHeight="1">
      <c r="A378" s="60"/>
      <c r="B378" s="30"/>
      <c r="C378" s="31"/>
      <c r="D378" s="38"/>
      <c r="E378" s="38"/>
      <c r="F378" s="38"/>
      <c r="G378" s="38"/>
      <c r="H378" s="75"/>
      <c r="I378" s="31"/>
    </row>
    <row r="379" spans="1:9" ht="15.95" customHeight="1">
      <c r="A379" s="59" t="s">
        <v>145</v>
      </c>
      <c r="B379" s="47" t="s">
        <v>146</v>
      </c>
      <c r="C379" s="31"/>
      <c r="D379" s="38"/>
      <c r="E379" s="38"/>
      <c r="F379" s="38"/>
      <c r="G379" s="38"/>
      <c r="H379" s="32"/>
      <c r="I379" s="32"/>
    </row>
    <row r="380" spans="1:9" ht="15.95" customHeight="1">
      <c r="A380" s="107"/>
      <c r="B380" s="144" t="s">
        <v>252</v>
      </c>
      <c r="C380" s="31"/>
      <c r="D380" s="38"/>
      <c r="E380" s="38"/>
      <c r="F380" s="38"/>
      <c r="G380" s="38"/>
      <c r="H380" s="32"/>
      <c r="I380" s="32"/>
    </row>
    <row r="381" spans="1:9" ht="15.95" customHeight="1">
      <c r="A381" s="32"/>
      <c r="B381" s="146" t="s">
        <v>149</v>
      </c>
      <c r="C381" s="31">
        <v>2</v>
      </c>
      <c r="D381" s="38">
        <v>8</v>
      </c>
      <c r="E381" s="38"/>
      <c r="F381" s="38"/>
      <c r="G381" s="38">
        <f>C381*D381</f>
        <v>16</v>
      </c>
      <c r="H381" s="76">
        <f>SUM(G378:G381)</f>
        <v>16</v>
      </c>
      <c r="I381" s="31" t="s">
        <v>29</v>
      </c>
    </row>
    <row r="382" spans="1:9" ht="15.95" customHeight="1">
      <c r="A382" s="17"/>
      <c r="B382" s="47"/>
      <c r="C382" s="31"/>
      <c r="D382" s="38"/>
      <c r="E382" s="38"/>
      <c r="F382" s="38"/>
      <c r="G382" s="38"/>
      <c r="H382" s="139"/>
      <c r="I382" s="32"/>
    </row>
    <row r="383" spans="1:9" ht="15.95" customHeight="1">
      <c r="A383" s="110"/>
      <c r="B383" s="34" t="s">
        <v>147</v>
      </c>
      <c r="C383" s="31">
        <v>1</v>
      </c>
      <c r="D383" s="38">
        <v>5</v>
      </c>
      <c r="E383" s="38"/>
      <c r="F383" s="38"/>
      <c r="G383" s="38">
        <f>C383*D383</f>
        <v>5</v>
      </c>
      <c r="H383" s="76">
        <f>SUM(G380:G383)</f>
        <v>21</v>
      </c>
      <c r="I383" s="31" t="s">
        <v>29</v>
      </c>
    </row>
    <row r="384" spans="1:9" ht="15.95" customHeight="1">
      <c r="A384" s="55"/>
      <c r="B384" s="30"/>
      <c r="C384" s="31"/>
      <c r="D384" s="38"/>
      <c r="E384" s="38"/>
      <c r="F384" s="38"/>
      <c r="G384" s="38"/>
      <c r="H384" s="139"/>
      <c r="I384" s="32"/>
    </row>
    <row r="385" spans="1:9" ht="15.95" customHeight="1">
      <c r="A385" s="84"/>
      <c r="B385" s="34" t="s">
        <v>253</v>
      </c>
      <c r="C385" s="31">
        <v>1</v>
      </c>
      <c r="D385" s="38">
        <v>28</v>
      </c>
      <c r="E385" s="38"/>
      <c r="F385" s="38"/>
      <c r="G385" s="38">
        <f>C385*D385</f>
        <v>28</v>
      </c>
      <c r="H385" s="76">
        <f>G385</f>
        <v>28</v>
      </c>
      <c r="I385" s="31" t="s">
        <v>29</v>
      </c>
    </row>
    <row r="386" spans="1:9" ht="15.95" customHeight="1">
      <c r="A386" s="32"/>
      <c r="B386" s="30"/>
      <c r="C386" s="31"/>
      <c r="D386" s="38"/>
      <c r="E386" s="38"/>
      <c r="F386" s="38"/>
      <c r="G386" s="38"/>
      <c r="H386" s="139"/>
      <c r="I386" s="32"/>
    </row>
    <row r="387" spans="1:9" ht="15.95" customHeight="1">
      <c r="A387" s="32"/>
      <c r="B387" s="34" t="s">
        <v>148</v>
      </c>
      <c r="C387" s="31"/>
      <c r="D387" s="38"/>
      <c r="E387" s="38"/>
      <c r="F387" s="38"/>
      <c r="G387" s="38"/>
      <c r="H387" s="75"/>
      <c r="I387" s="32"/>
    </row>
    <row r="388" spans="1:9" ht="15.95" customHeight="1">
      <c r="A388" s="32"/>
      <c r="B388" s="146" t="s">
        <v>149</v>
      </c>
      <c r="C388" s="31">
        <v>6</v>
      </c>
      <c r="D388" s="38">
        <v>1.5</v>
      </c>
      <c r="E388" s="38"/>
      <c r="F388" s="38"/>
      <c r="G388" s="38">
        <f>C388*D388</f>
        <v>9</v>
      </c>
      <c r="H388" s="76">
        <f>G388</f>
        <v>9</v>
      </c>
      <c r="I388" s="31" t="s">
        <v>29</v>
      </c>
    </row>
    <row r="389" spans="1:9" ht="15.95" customHeight="1">
      <c r="A389" s="17"/>
      <c r="B389" s="142"/>
      <c r="C389" s="31"/>
      <c r="D389" s="38"/>
      <c r="E389" s="38"/>
      <c r="F389" s="38"/>
      <c r="G389" s="38"/>
      <c r="H389" s="149"/>
      <c r="I389" s="39"/>
    </row>
    <row r="390" spans="1:9" ht="15.95" customHeight="1">
      <c r="A390" s="59" t="s">
        <v>150</v>
      </c>
      <c r="B390" s="34" t="s">
        <v>151</v>
      </c>
      <c r="C390" s="31">
        <v>23</v>
      </c>
      <c r="D390" s="38"/>
      <c r="E390" s="38"/>
      <c r="F390" s="38"/>
      <c r="G390" s="85">
        <f>C390</f>
        <v>23</v>
      </c>
      <c r="H390" s="119">
        <f>G390</f>
        <v>23</v>
      </c>
      <c r="I390" s="31" t="s">
        <v>20</v>
      </c>
    </row>
    <row r="391" spans="1:9" ht="15.95" customHeight="1">
      <c r="A391" s="25"/>
      <c r="B391" s="145"/>
      <c r="C391" s="31"/>
      <c r="D391" s="38"/>
      <c r="E391" s="38"/>
      <c r="F391" s="38"/>
      <c r="G391" s="38"/>
      <c r="H391" s="75"/>
      <c r="I391" s="32"/>
    </row>
    <row r="392" spans="1:9" ht="15.95" customHeight="1">
      <c r="A392" s="59" t="s">
        <v>254</v>
      </c>
      <c r="B392" s="34" t="s">
        <v>255</v>
      </c>
      <c r="C392" s="31">
        <v>1</v>
      </c>
      <c r="D392" s="38"/>
      <c r="E392" s="38"/>
      <c r="F392" s="38"/>
      <c r="G392" s="85">
        <f>C392</f>
        <v>1</v>
      </c>
      <c r="H392" s="119">
        <f>G392</f>
        <v>1</v>
      </c>
      <c r="I392" s="31" t="s">
        <v>20</v>
      </c>
    </row>
    <row r="393" spans="1:9" ht="15.95" customHeight="1">
      <c r="A393" s="55"/>
      <c r="B393" s="30"/>
      <c r="C393" s="31"/>
      <c r="D393" s="143"/>
      <c r="E393" s="32"/>
      <c r="F393" s="38"/>
      <c r="G393" s="38"/>
      <c r="H393" s="75"/>
      <c r="I393" s="32"/>
    </row>
    <row r="394" spans="1:9" ht="15.95" customHeight="1">
      <c r="A394" s="59" t="s">
        <v>156</v>
      </c>
      <c r="B394" s="34" t="s">
        <v>157</v>
      </c>
      <c r="C394" s="31">
        <v>9</v>
      </c>
      <c r="D394" s="38"/>
      <c r="E394" s="38"/>
      <c r="F394" s="38"/>
      <c r="G394" s="85">
        <f>C394</f>
        <v>9</v>
      </c>
      <c r="H394" s="119">
        <f>G394</f>
        <v>9</v>
      </c>
      <c r="I394" s="31" t="s">
        <v>20</v>
      </c>
    </row>
    <row r="395" spans="1:9" ht="15.95" customHeight="1">
      <c r="A395" s="55"/>
      <c r="B395" s="30"/>
      <c r="C395" s="31"/>
      <c r="D395" s="143"/>
      <c r="E395" s="38"/>
      <c r="F395" s="38"/>
      <c r="G395" s="38"/>
      <c r="H395" s="149"/>
      <c r="I395" s="39"/>
    </row>
    <row r="396" spans="1:9" ht="15.95" customHeight="1">
      <c r="A396" s="59" t="s">
        <v>162</v>
      </c>
      <c r="B396" s="34" t="s">
        <v>163</v>
      </c>
      <c r="C396" s="31"/>
      <c r="D396" s="143"/>
      <c r="E396" s="38"/>
      <c r="F396" s="38"/>
      <c r="G396" s="38"/>
      <c r="H396" s="149"/>
      <c r="I396" s="39"/>
    </row>
    <row r="397" spans="1:9" ht="15.95" customHeight="1">
      <c r="A397" s="107"/>
      <c r="B397" s="150" t="s">
        <v>164</v>
      </c>
      <c r="C397" s="31"/>
      <c r="D397" s="143"/>
      <c r="E397" s="38"/>
      <c r="F397" s="38"/>
      <c r="G397" s="38"/>
      <c r="H397" s="149"/>
      <c r="I397" s="39"/>
    </row>
    <row r="398" spans="1:9" ht="15.95" customHeight="1">
      <c r="A398" s="107"/>
      <c r="B398" s="151" t="s">
        <v>194</v>
      </c>
      <c r="C398" s="31">
        <v>1</v>
      </c>
      <c r="D398" s="38"/>
      <c r="E398" s="38"/>
      <c r="F398" s="38"/>
      <c r="G398" s="85">
        <f>C398</f>
        <v>1</v>
      </c>
      <c r="H398" s="119">
        <f>G398</f>
        <v>1</v>
      </c>
      <c r="I398" s="31" t="s">
        <v>20</v>
      </c>
    </row>
    <row r="399" spans="1:9" ht="15.95" customHeight="1">
      <c r="A399" s="107"/>
      <c r="B399" s="34" t="s">
        <v>256</v>
      </c>
      <c r="C399" s="31"/>
      <c r="D399" s="143"/>
      <c r="E399" s="38"/>
      <c r="F399" s="38"/>
      <c r="G399" s="38"/>
      <c r="H399" s="149"/>
      <c r="I399" s="39"/>
    </row>
    <row r="400" spans="1:9" ht="15.95" customHeight="1">
      <c r="A400" s="55"/>
      <c r="B400" s="151" t="s">
        <v>227</v>
      </c>
      <c r="C400" s="31">
        <v>1</v>
      </c>
      <c r="D400" s="143"/>
      <c r="E400" s="38"/>
      <c r="F400" s="38"/>
      <c r="G400" s="85">
        <f>C400</f>
        <v>1</v>
      </c>
      <c r="H400" s="149"/>
      <c r="I400" s="39"/>
    </row>
    <row r="401" spans="1:9" ht="15.95" customHeight="1">
      <c r="A401" s="17"/>
      <c r="B401" s="151" t="s">
        <v>257</v>
      </c>
      <c r="C401" s="31">
        <v>1</v>
      </c>
      <c r="D401" s="143"/>
      <c r="E401" s="38"/>
      <c r="F401" s="38"/>
      <c r="G401" s="85">
        <f>C401</f>
        <v>1</v>
      </c>
      <c r="H401" s="119">
        <f>G400+G401</f>
        <v>2</v>
      </c>
      <c r="I401" s="31" t="s">
        <v>20</v>
      </c>
    </row>
    <row r="402" spans="1:9" ht="15.95" customHeight="1">
      <c r="A402" s="17"/>
      <c r="B402" s="152"/>
      <c r="C402" s="31"/>
      <c r="D402" s="143"/>
      <c r="E402" s="38"/>
      <c r="F402" s="38"/>
      <c r="G402" s="38"/>
      <c r="H402" s="149"/>
      <c r="I402" s="39"/>
    </row>
    <row r="403" spans="1:9" ht="15.95" customHeight="1">
      <c r="A403" s="17"/>
      <c r="C403" s="31"/>
      <c r="D403" s="143"/>
      <c r="E403" s="38"/>
      <c r="F403" s="38"/>
      <c r="G403" s="38"/>
      <c r="H403" s="149"/>
      <c r="I403" s="39"/>
    </row>
    <row r="404" spans="1:9" ht="15.95" customHeight="1">
      <c r="A404" s="17"/>
      <c r="B404" s="34"/>
      <c r="C404" s="31"/>
      <c r="D404" s="143"/>
      <c r="E404" s="38"/>
      <c r="F404" s="38"/>
      <c r="G404" s="38"/>
      <c r="H404" s="149"/>
      <c r="I404" s="39"/>
    </row>
    <row r="405" spans="1:9" ht="15.95" customHeight="1">
      <c r="A405" s="17"/>
      <c r="B405" s="153"/>
      <c r="C405" s="31"/>
      <c r="D405" s="143"/>
      <c r="E405" s="38"/>
      <c r="F405" s="38"/>
      <c r="G405" s="38"/>
      <c r="H405" s="75"/>
      <c r="I405" s="32"/>
    </row>
    <row r="406" spans="1:9" ht="15.95" customHeight="1">
      <c r="A406" s="17"/>
      <c r="B406" s="34"/>
      <c r="D406" s="71"/>
      <c r="E406" s="71"/>
      <c r="G406" s="38"/>
      <c r="H406" s="75"/>
      <c r="I406" s="39"/>
    </row>
    <row r="407" spans="1:9" ht="15.95" customHeight="1">
      <c r="A407" s="17"/>
      <c r="B407" s="142"/>
      <c r="C407" s="20"/>
      <c r="D407" s="21"/>
      <c r="E407" s="21"/>
      <c r="F407" s="21"/>
      <c r="G407" s="21"/>
      <c r="H407" s="154"/>
      <c r="I407" s="162"/>
    </row>
    <row r="408" spans="1:9" ht="15.95" customHeight="1">
      <c r="A408" s="155"/>
      <c r="B408" s="155"/>
      <c r="C408" s="155"/>
      <c r="D408" s="155"/>
      <c r="E408" s="155"/>
      <c r="F408" s="155"/>
      <c r="G408" s="155"/>
      <c r="H408" s="155"/>
      <c r="I408" s="155"/>
    </row>
    <row r="409" spans="1:9" ht="15.95" customHeight="1">
      <c r="A409" s="3"/>
      <c r="B409" s="241" t="s">
        <v>0</v>
      </c>
      <c r="C409" s="4"/>
      <c r="D409" s="4"/>
      <c r="E409" s="5"/>
      <c r="F409" s="6" t="s">
        <v>1</v>
      </c>
      <c r="G409" s="53"/>
      <c r="H409" s="53"/>
      <c r="I409" s="7"/>
    </row>
    <row r="410" spans="1:9" ht="15.95" customHeight="1">
      <c r="A410" s="8"/>
      <c r="B410" s="241"/>
      <c r="C410" s="4"/>
      <c r="D410" s="4"/>
      <c r="E410" s="5"/>
      <c r="F410" s="6" t="s">
        <v>2</v>
      </c>
      <c r="G410" s="53"/>
      <c r="H410" s="53"/>
      <c r="I410" s="53"/>
    </row>
    <row r="411" spans="1:9" ht="9.9499999999999993" customHeight="1">
      <c r="A411" s="8"/>
      <c r="B411" s="241"/>
      <c r="C411" s="4"/>
      <c r="D411" s="4"/>
      <c r="E411" s="5"/>
      <c r="I411" s="53"/>
    </row>
    <row r="412" spans="1:9" ht="15.95" customHeight="1">
      <c r="C412" s="242" t="s">
        <v>191</v>
      </c>
      <c r="D412" s="242"/>
      <c r="E412" s="242"/>
      <c r="F412" s="242"/>
      <c r="G412" s="9"/>
      <c r="H412" s="10"/>
      <c r="I412" s="54" t="s">
        <v>4</v>
      </c>
    </row>
    <row r="413" spans="1:9" ht="9.9499999999999993" customHeight="1">
      <c r="C413" s="11"/>
      <c r="D413" s="11"/>
      <c r="E413" s="11"/>
      <c r="F413" s="11"/>
      <c r="G413" s="9"/>
      <c r="H413" s="10"/>
      <c r="I413" s="9"/>
    </row>
    <row r="414" spans="1:9" ht="11.1" customHeight="1">
      <c r="A414" s="226" t="s">
        <v>5</v>
      </c>
      <c r="B414" s="226" t="s">
        <v>6</v>
      </c>
      <c r="C414" s="232" t="s">
        <v>7</v>
      </c>
      <c r="D414" s="235" t="s">
        <v>8</v>
      </c>
      <c r="E414" s="236"/>
      <c r="F414" s="237"/>
      <c r="G414" s="226" t="s">
        <v>9</v>
      </c>
      <c r="H414" s="226" t="s">
        <v>10</v>
      </c>
      <c r="I414" s="229" t="s">
        <v>11</v>
      </c>
    </row>
    <row r="415" spans="1:9" ht="11.1" customHeight="1">
      <c r="A415" s="227"/>
      <c r="B415" s="227"/>
      <c r="C415" s="233"/>
      <c r="D415" s="238"/>
      <c r="E415" s="239"/>
      <c r="F415" s="240"/>
      <c r="G415" s="227"/>
      <c r="H415" s="227"/>
      <c r="I415" s="230"/>
    </row>
    <row r="416" spans="1:9" ht="14.1" customHeight="1">
      <c r="A416" s="227"/>
      <c r="B416" s="227"/>
      <c r="C416" s="234"/>
      <c r="D416" s="12" t="s">
        <v>12</v>
      </c>
      <c r="E416" s="13" t="s">
        <v>13</v>
      </c>
      <c r="F416" s="14" t="s">
        <v>14</v>
      </c>
      <c r="G416" s="228"/>
      <c r="H416" s="228"/>
      <c r="I416" s="231"/>
    </row>
    <row r="417" spans="1:9" ht="15.95" customHeight="1">
      <c r="A417" s="18"/>
      <c r="B417" s="156"/>
      <c r="C417" s="31"/>
      <c r="D417" s="32"/>
      <c r="E417" s="32"/>
      <c r="F417" s="32"/>
      <c r="G417" s="32"/>
      <c r="H417" s="75"/>
      <c r="I417" s="39"/>
    </row>
    <row r="418" spans="1:9" ht="15.95" customHeight="1">
      <c r="A418" s="157" t="s">
        <v>166</v>
      </c>
      <c r="B418" s="158" t="s">
        <v>167</v>
      </c>
      <c r="C418" s="31"/>
      <c r="D418" s="38"/>
      <c r="E418" s="38"/>
      <c r="F418" s="38"/>
      <c r="G418" s="38"/>
      <c r="H418" s="32"/>
      <c r="I418" s="32"/>
    </row>
    <row r="419" spans="1:9" ht="24" customHeight="1">
      <c r="A419" s="59" t="s">
        <v>168</v>
      </c>
      <c r="B419" s="30" t="s">
        <v>169</v>
      </c>
      <c r="C419" s="31"/>
      <c r="E419" s="38"/>
      <c r="F419" s="38"/>
      <c r="G419" s="38"/>
      <c r="H419" s="75"/>
      <c r="I419" s="39"/>
    </row>
    <row r="420" spans="1:9" ht="15.95" customHeight="1">
      <c r="A420" s="32"/>
      <c r="B420" s="91"/>
      <c r="C420" s="31"/>
      <c r="D420" s="38" t="s">
        <v>170</v>
      </c>
      <c r="E420" s="38">
        <f>H134</f>
        <v>1259.94</v>
      </c>
      <c r="F420" s="38"/>
      <c r="G420" s="38"/>
      <c r="H420" s="76">
        <f>E420</f>
        <v>1259.94</v>
      </c>
      <c r="I420" s="39" t="s">
        <v>26</v>
      </c>
    </row>
    <row r="421" spans="1:9" ht="15.95" customHeight="1">
      <c r="A421" s="46"/>
      <c r="B421" s="124"/>
      <c r="C421" s="31"/>
      <c r="D421" s="38"/>
      <c r="E421" s="38"/>
      <c r="F421" s="38"/>
      <c r="G421" s="38"/>
      <c r="H421" s="32"/>
      <c r="I421" s="32"/>
    </row>
    <row r="422" spans="1:9" ht="15.95" customHeight="1">
      <c r="A422" s="84" t="s">
        <v>171</v>
      </c>
      <c r="B422" s="47" t="s">
        <v>172</v>
      </c>
      <c r="C422" s="31"/>
      <c r="D422" s="38" t="s">
        <v>173</v>
      </c>
      <c r="F422" s="38"/>
      <c r="G422" s="38">
        <f>H261</f>
        <v>2787.8919999999998</v>
      </c>
      <c r="H422" s="32"/>
      <c r="I422" s="32"/>
    </row>
    <row r="423" spans="1:9" ht="15.95" customHeight="1">
      <c r="A423" s="33"/>
      <c r="B423" s="91" t="s">
        <v>258</v>
      </c>
      <c r="C423" s="31">
        <v>-1</v>
      </c>
      <c r="D423" s="38">
        <f>SUM(G194:G199)</f>
        <v>128.80000000000001</v>
      </c>
      <c r="E423" s="38"/>
      <c r="F423" s="38"/>
      <c r="G423" s="87">
        <f>C423*D423</f>
        <v>-128.80000000000001</v>
      </c>
      <c r="H423" s="32"/>
      <c r="I423" s="32"/>
    </row>
    <row r="424" spans="1:9" ht="15.95" customHeight="1">
      <c r="A424" s="109"/>
      <c r="B424" s="89" t="s">
        <v>259</v>
      </c>
      <c r="C424" s="31">
        <v>-1</v>
      </c>
      <c r="D424" s="38">
        <f>SUM(G202:G218)</f>
        <v>101.22000000000001</v>
      </c>
      <c r="E424" s="38"/>
      <c r="F424" s="38"/>
      <c r="G424" s="83">
        <f>C424*D424</f>
        <v>-101.22000000000001</v>
      </c>
      <c r="H424" s="32"/>
      <c r="I424" s="32"/>
    </row>
    <row r="425" spans="1:9" ht="15.95" customHeight="1">
      <c r="A425" s="109"/>
      <c r="B425" s="89" t="s">
        <v>260</v>
      </c>
      <c r="C425" s="31">
        <v>-1</v>
      </c>
      <c r="D425" s="38">
        <v>211</v>
      </c>
      <c r="E425" s="38"/>
      <c r="F425" s="38"/>
      <c r="G425" s="87">
        <f>C425*D425</f>
        <v>-211</v>
      </c>
      <c r="H425" s="76">
        <f>G422+G423+G424+G425</f>
        <v>2346.8719999999998</v>
      </c>
      <c r="I425" s="39" t="s">
        <v>26</v>
      </c>
    </row>
    <row r="426" spans="1:9" ht="15.95" customHeight="1">
      <c r="A426" s="29"/>
      <c r="B426" s="89"/>
      <c r="C426" s="31"/>
      <c r="D426" s="38"/>
      <c r="E426" s="38"/>
      <c r="F426" s="38"/>
      <c r="G426" s="38"/>
      <c r="H426" s="32"/>
      <c r="I426" s="32"/>
    </row>
    <row r="427" spans="1:9" ht="24" customHeight="1">
      <c r="A427" s="59" t="s">
        <v>175</v>
      </c>
      <c r="B427" s="34" t="s">
        <v>176</v>
      </c>
      <c r="C427" s="31">
        <v>1</v>
      </c>
      <c r="D427" s="38">
        <v>128.80000000000001</v>
      </c>
      <c r="E427" s="38"/>
      <c r="F427" s="38"/>
      <c r="G427" s="38">
        <f>C427*D427</f>
        <v>128.80000000000001</v>
      </c>
      <c r="H427" s="32"/>
      <c r="I427" s="32"/>
    </row>
    <row r="428" spans="1:9" ht="15.95" customHeight="1">
      <c r="A428" s="109"/>
      <c r="B428" s="89"/>
      <c r="C428" s="31">
        <v>1</v>
      </c>
      <c r="D428" s="38">
        <v>101.22</v>
      </c>
      <c r="E428" s="38"/>
      <c r="F428" s="38"/>
      <c r="G428" s="38">
        <f>C428*D428</f>
        <v>101.22</v>
      </c>
      <c r="H428" s="76">
        <f>G427+G428</f>
        <v>230.02</v>
      </c>
      <c r="I428" s="39" t="s">
        <v>26</v>
      </c>
    </row>
    <row r="429" spans="1:9" ht="15.95" customHeight="1">
      <c r="A429" s="55"/>
      <c r="B429" s="106"/>
      <c r="C429" s="31"/>
      <c r="D429" s="38"/>
      <c r="E429" s="38"/>
      <c r="F429" s="38"/>
      <c r="G429" s="38"/>
      <c r="H429" s="75"/>
      <c r="I429" s="39"/>
    </row>
    <row r="430" spans="1:9" ht="15.95" customHeight="1">
      <c r="A430" s="59" t="s">
        <v>179</v>
      </c>
      <c r="B430" s="47" t="s">
        <v>180</v>
      </c>
      <c r="C430" s="31"/>
      <c r="D430" s="38"/>
      <c r="E430" s="38"/>
      <c r="F430" s="38"/>
      <c r="G430" s="38"/>
      <c r="H430" s="32"/>
      <c r="I430" s="32"/>
    </row>
    <row r="431" spans="1:9" ht="15.95" customHeight="1">
      <c r="A431" s="107"/>
      <c r="B431" s="159" t="s">
        <v>261</v>
      </c>
      <c r="C431" s="31">
        <v>24</v>
      </c>
      <c r="D431" s="21">
        <v>0.84</v>
      </c>
      <c r="E431" s="38"/>
      <c r="F431" s="38">
        <v>2.2000000000000002</v>
      </c>
      <c r="G431" s="38">
        <f>C431*D431*F431</f>
        <v>44.352000000000004</v>
      </c>
      <c r="H431" s="76">
        <f>G430+G431</f>
        <v>44.352000000000004</v>
      </c>
      <c r="I431" s="39" t="s">
        <v>26</v>
      </c>
    </row>
    <row r="432" spans="1:9" ht="15.95" customHeight="1">
      <c r="A432" s="107"/>
      <c r="B432" s="47"/>
      <c r="C432" s="31"/>
      <c r="D432" s="143"/>
      <c r="E432" s="32"/>
      <c r="F432" s="38"/>
      <c r="G432" s="38"/>
      <c r="H432" s="75"/>
      <c r="I432" s="39"/>
    </row>
    <row r="433" spans="1:9" ht="15.95" customHeight="1">
      <c r="A433" s="59" t="s">
        <v>188</v>
      </c>
      <c r="B433" s="34" t="s">
        <v>189</v>
      </c>
      <c r="C433" s="31"/>
      <c r="D433" s="143"/>
      <c r="F433" s="71"/>
      <c r="G433" s="71"/>
      <c r="H433" s="160"/>
    </row>
    <row r="434" spans="1:9" ht="15.95" customHeight="1">
      <c r="A434" s="140"/>
      <c r="B434" s="161" t="s">
        <v>262</v>
      </c>
      <c r="C434" s="31">
        <v>78</v>
      </c>
      <c r="D434" s="143">
        <v>0.6</v>
      </c>
      <c r="E434" s="32"/>
      <c r="F434" s="38">
        <v>1.2</v>
      </c>
      <c r="G434" s="38">
        <f>C434*D434*F434</f>
        <v>56.16</v>
      </c>
      <c r="H434" s="76">
        <f>G433+G434</f>
        <v>56.16</v>
      </c>
      <c r="I434" s="39" t="s">
        <v>26</v>
      </c>
    </row>
    <row r="435" spans="1:9" ht="15.95" customHeight="1">
      <c r="A435" s="60"/>
      <c r="B435" s="142"/>
      <c r="C435" s="31"/>
      <c r="D435" s="143"/>
      <c r="E435" s="38"/>
      <c r="F435" s="38"/>
      <c r="G435" s="38"/>
      <c r="H435" s="139"/>
      <c r="I435" s="32"/>
    </row>
    <row r="436" spans="1:9" ht="15.95" customHeight="1">
      <c r="A436" s="59" t="s">
        <v>263</v>
      </c>
      <c r="B436" s="34" t="s">
        <v>264</v>
      </c>
      <c r="C436" s="31"/>
      <c r="D436" s="143"/>
      <c r="E436" s="32"/>
      <c r="F436" s="38"/>
      <c r="G436" s="38"/>
      <c r="H436" s="75"/>
      <c r="I436" s="39"/>
    </row>
    <row r="437" spans="1:9" ht="15.95" customHeight="1">
      <c r="A437" s="55"/>
      <c r="B437" s="145"/>
      <c r="C437" s="31"/>
      <c r="D437" s="143"/>
      <c r="E437" s="38"/>
      <c r="F437" s="38"/>
      <c r="G437" s="38"/>
      <c r="H437" s="82"/>
      <c r="I437" s="39"/>
    </row>
    <row r="438" spans="1:9" ht="15.95" customHeight="1">
      <c r="A438" s="110"/>
      <c r="B438" s="34" t="s">
        <v>265</v>
      </c>
      <c r="C438" s="31">
        <v>52</v>
      </c>
      <c r="D438" s="143">
        <v>0.6</v>
      </c>
      <c r="E438" s="32"/>
      <c r="F438" s="38">
        <v>1.2</v>
      </c>
      <c r="G438" s="38">
        <f>C438*D438*F438</f>
        <v>37.44</v>
      </c>
      <c r="H438" s="75"/>
      <c r="I438" s="39"/>
    </row>
    <row r="439" spans="1:9" ht="15.95" customHeight="1">
      <c r="A439" s="55"/>
      <c r="B439" s="153"/>
      <c r="C439" s="31"/>
      <c r="D439" s="143"/>
      <c r="E439" s="38"/>
      <c r="F439" s="38"/>
      <c r="G439" s="38"/>
      <c r="H439" s="32"/>
      <c r="I439" s="32"/>
    </row>
    <row r="440" spans="1:9" ht="15.95" customHeight="1">
      <c r="A440" s="59"/>
      <c r="B440" s="34" t="s">
        <v>266</v>
      </c>
      <c r="C440" s="31">
        <v>102</v>
      </c>
      <c r="D440" s="143">
        <v>0.6</v>
      </c>
      <c r="E440" s="38"/>
      <c r="F440" s="38">
        <v>0.6</v>
      </c>
      <c r="G440" s="38">
        <f t="shared" ref="G440:G460" si="11">C440*D440*F440</f>
        <v>36.72</v>
      </c>
      <c r="H440" s="75"/>
      <c r="I440" s="39"/>
    </row>
    <row r="441" spans="1:9" ht="15.95" customHeight="1">
      <c r="A441" s="55"/>
      <c r="B441" s="153"/>
      <c r="C441" s="31"/>
      <c r="D441" s="143"/>
      <c r="E441" s="38"/>
      <c r="F441" s="38"/>
      <c r="G441" s="38"/>
      <c r="H441" s="32"/>
      <c r="I441" s="32"/>
    </row>
    <row r="442" spans="1:9" ht="15.95" customHeight="1">
      <c r="A442" s="84"/>
      <c r="B442" s="34" t="s">
        <v>267</v>
      </c>
      <c r="C442" s="31">
        <v>48</v>
      </c>
      <c r="D442" s="143">
        <v>0.5</v>
      </c>
      <c r="E442" s="38"/>
      <c r="F442" s="38">
        <v>0.5</v>
      </c>
      <c r="G442" s="38">
        <f t="shared" si="11"/>
        <v>12</v>
      </c>
      <c r="H442" s="32"/>
      <c r="I442" s="32"/>
    </row>
    <row r="443" spans="1:9" ht="15.95" customHeight="1">
      <c r="A443" s="32"/>
      <c r="B443" s="153"/>
      <c r="C443" s="31"/>
      <c r="D443" s="143"/>
      <c r="E443" s="38"/>
      <c r="F443" s="71"/>
      <c r="G443" s="38"/>
      <c r="H443" s="38"/>
      <c r="I443" s="31"/>
    </row>
    <row r="444" spans="1:9" ht="15.95" customHeight="1">
      <c r="A444" s="55"/>
      <c r="B444" s="34" t="s">
        <v>268</v>
      </c>
      <c r="C444" s="31">
        <v>9</v>
      </c>
      <c r="D444" s="143">
        <v>2.8</v>
      </c>
      <c r="E444" s="38"/>
      <c r="F444" s="38">
        <v>4</v>
      </c>
      <c r="G444" s="38">
        <f t="shared" si="11"/>
        <v>100.8</v>
      </c>
      <c r="H444" s="32"/>
      <c r="I444" s="32"/>
    </row>
    <row r="445" spans="1:9" ht="15.95" customHeight="1">
      <c r="A445" s="58"/>
      <c r="B445" s="153"/>
      <c r="C445" s="77"/>
      <c r="D445" s="112"/>
      <c r="E445" s="113"/>
      <c r="F445" s="38"/>
      <c r="G445" s="38"/>
      <c r="H445" s="38"/>
      <c r="I445" s="31"/>
    </row>
    <row r="446" spans="1:9" ht="15.95" customHeight="1">
      <c r="A446" s="17"/>
      <c r="B446" s="34" t="s">
        <v>269</v>
      </c>
      <c r="C446" s="31">
        <v>6</v>
      </c>
      <c r="D446" s="38">
        <v>1.2</v>
      </c>
      <c r="E446" s="38"/>
      <c r="F446" s="38">
        <v>2.6</v>
      </c>
      <c r="G446" s="38">
        <f t="shared" si="11"/>
        <v>18.72</v>
      </c>
      <c r="H446" s="32"/>
      <c r="I446" s="32"/>
    </row>
    <row r="447" spans="1:9" ht="15.95" customHeight="1">
      <c r="A447" s="63"/>
      <c r="B447" s="153"/>
      <c r="C447" s="31"/>
      <c r="D447" s="38"/>
      <c r="E447" s="38"/>
      <c r="F447" s="38"/>
      <c r="G447" s="38"/>
      <c r="H447" s="32"/>
      <c r="I447" s="32"/>
    </row>
    <row r="448" spans="1:9" ht="15.95" customHeight="1">
      <c r="A448" s="65"/>
      <c r="B448" s="34" t="s">
        <v>270</v>
      </c>
      <c r="C448" s="31">
        <v>12</v>
      </c>
      <c r="D448" s="38">
        <v>1.2</v>
      </c>
      <c r="E448" s="38"/>
      <c r="F448" s="38">
        <v>2.4</v>
      </c>
      <c r="G448" s="38">
        <f t="shared" si="11"/>
        <v>34.559999999999995</v>
      </c>
      <c r="H448" s="75"/>
      <c r="I448" s="39"/>
    </row>
    <row r="449" spans="1:9" ht="15.95" customHeight="1">
      <c r="A449" s="60"/>
      <c r="B449" s="153"/>
      <c r="C449" s="31"/>
      <c r="D449" s="38"/>
      <c r="E449" s="38"/>
      <c r="F449" s="38"/>
      <c r="G449" s="38"/>
      <c r="H449" s="32"/>
      <c r="I449" s="32"/>
    </row>
    <row r="450" spans="1:9" ht="15.95" customHeight="1">
      <c r="A450" s="84"/>
      <c r="B450" s="34" t="s">
        <v>271</v>
      </c>
      <c r="C450" s="31">
        <v>6</v>
      </c>
      <c r="D450" s="38">
        <v>1.04</v>
      </c>
      <c r="E450" s="38"/>
      <c r="F450" s="38">
        <v>2.4</v>
      </c>
      <c r="G450" s="38">
        <f t="shared" si="11"/>
        <v>14.975999999999999</v>
      </c>
      <c r="H450" s="32"/>
      <c r="I450" s="32"/>
    </row>
    <row r="451" spans="1:9" ht="15.95" customHeight="1">
      <c r="A451" s="32"/>
      <c r="B451" s="153"/>
      <c r="C451" s="31"/>
      <c r="D451" s="38"/>
      <c r="E451" s="38"/>
      <c r="F451" s="38"/>
      <c r="G451" s="38"/>
      <c r="H451" s="75"/>
      <c r="I451" s="39"/>
    </row>
    <row r="452" spans="1:9" ht="15.95" customHeight="1">
      <c r="A452" s="17"/>
      <c r="B452" s="34" t="s">
        <v>272</v>
      </c>
      <c r="C452" s="31">
        <v>3</v>
      </c>
      <c r="D452" s="38">
        <v>1.04</v>
      </c>
      <c r="E452" s="38"/>
      <c r="F452" s="38">
        <v>2.2000000000000002</v>
      </c>
      <c r="G452" s="38">
        <f t="shared" si="11"/>
        <v>6.8640000000000008</v>
      </c>
      <c r="H452" s="139"/>
      <c r="I452" s="32"/>
    </row>
    <row r="453" spans="1:9" ht="15.95" customHeight="1">
      <c r="A453" s="110"/>
      <c r="B453" s="153"/>
      <c r="C453" s="31"/>
      <c r="D453" s="38"/>
      <c r="E453" s="32"/>
      <c r="F453" s="38"/>
      <c r="G453" s="38"/>
      <c r="H453" s="75"/>
      <c r="I453" s="39"/>
    </row>
    <row r="454" spans="1:9" ht="15.95" customHeight="1">
      <c r="A454" s="55"/>
      <c r="B454" s="34" t="s">
        <v>273</v>
      </c>
      <c r="C454" s="31">
        <v>6</v>
      </c>
      <c r="D454" s="38">
        <v>0.84</v>
      </c>
      <c r="E454" s="38"/>
      <c r="F454" s="38">
        <v>2.2000000000000002</v>
      </c>
      <c r="G454" s="38">
        <f t="shared" si="11"/>
        <v>11.088000000000001</v>
      </c>
      <c r="H454" s="139"/>
      <c r="I454" s="32"/>
    </row>
    <row r="455" spans="1:9" ht="15.95" customHeight="1">
      <c r="A455" s="84"/>
      <c r="B455" s="153"/>
      <c r="C455" s="31"/>
      <c r="D455" s="38"/>
      <c r="E455" s="38"/>
      <c r="F455" s="38"/>
      <c r="G455" s="38"/>
      <c r="H455" s="139"/>
      <c r="I455" s="32"/>
    </row>
    <row r="456" spans="1:9" ht="15.95" customHeight="1">
      <c r="A456" s="32"/>
      <c r="B456" s="34" t="s">
        <v>183</v>
      </c>
      <c r="C456" s="31">
        <v>6</v>
      </c>
      <c r="D456" s="38">
        <v>0.84</v>
      </c>
      <c r="E456" s="38"/>
      <c r="F456" s="38">
        <v>2.2000000000000002</v>
      </c>
      <c r="G456" s="38">
        <f t="shared" si="11"/>
        <v>11.088000000000001</v>
      </c>
      <c r="H456" s="139"/>
      <c r="I456" s="32"/>
    </row>
    <row r="457" spans="1:9" ht="15.95" customHeight="1">
      <c r="A457" s="32"/>
      <c r="B457" s="153"/>
      <c r="C457" s="31"/>
      <c r="D457" s="38"/>
      <c r="E457" s="38"/>
      <c r="F457" s="38"/>
      <c r="G457" s="38"/>
      <c r="H457" s="75"/>
      <c r="I457" s="32"/>
    </row>
    <row r="458" spans="1:9" ht="15.95" customHeight="1">
      <c r="A458" s="32"/>
      <c r="B458" s="34" t="s">
        <v>274</v>
      </c>
      <c r="C458" s="31">
        <v>6</v>
      </c>
      <c r="D458" s="38">
        <v>0.84</v>
      </c>
      <c r="E458" s="38"/>
      <c r="F458" s="38">
        <v>2.2000000000000002</v>
      </c>
      <c r="G458" s="38">
        <f t="shared" si="11"/>
        <v>11.088000000000001</v>
      </c>
      <c r="H458" s="75"/>
      <c r="I458" s="32"/>
    </row>
    <row r="459" spans="1:9" ht="15.95" customHeight="1">
      <c r="A459" s="32"/>
      <c r="B459" s="153"/>
      <c r="C459" s="31"/>
      <c r="D459" s="38"/>
      <c r="E459" s="38"/>
      <c r="F459" s="38"/>
      <c r="G459" s="38"/>
      <c r="H459" s="149"/>
      <c r="I459" s="39"/>
    </row>
    <row r="460" spans="1:9" ht="15.95" customHeight="1">
      <c r="A460" s="17"/>
      <c r="B460" s="34" t="s">
        <v>275</v>
      </c>
      <c r="C460" s="31">
        <v>6</v>
      </c>
      <c r="D460" s="38">
        <v>1.7</v>
      </c>
      <c r="E460" s="38"/>
      <c r="F460" s="38">
        <v>2.2000000000000002</v>
      </c>
      <c r="G460" s="38">
        <f t="shared" si="11"/>
        <v>22.44</v>
      </c>
      <c r="H460" s="76">
        <f>SUM(G438:G460)</f>
        <v>317.78400000000005</v>
      </c>
      <c r="I460" s="39" t="s">
        <v>26</v>
      </c>
    </row>
    <row r="461" spans="1:9" ht="15.95" customHeight="1">
      <c r="A461" s="126"/>
      <c r="B461" s="142"/>
      <c r="C461" s="31"/>
      <c r="D461" s="38"/>
      <c r="E461" s="38"/>
      <c r="F461" s="38"/>
      <c r="G461" s="38"/>
      <c r="H461" s="75"/>
      <c r="I461" s="32"/>
    </row>
    <row r="462" spans="1:9" ht="15.95" customHeight="1">
      <c r="A462" s="20" t="s">
        <v>276</v>
      </c>
      <c r="B462" s="100" t="s">
        <v>277</v>
      </c>
      <c r="C462" s="20"/>
      <c r="D462" s="38"/>
      <c r="E462" s="38"/>
      <c r="F462" s="38"/>
      <c r="G462" s="21"/>
      <c r="H462" s="75"/>
      <c r="I462" s="32"/>
    </row>
    <row r="463" spans="1:9" ht="15.95" customHeight="1">
      <c r="A463" s="32"/>
      <c r="B463" s="34" t="s">
        <v>265</v>
      </c>
      <c r="C463" s="31">
        <v>26</v>
      </c>
      <c r="D463" s="143">
        <v>0.6</v>
      </c>
      <c r="E463" s="32"/>
      <c r="F463" s="38">
        <v>1.2</v>
      </c>
      <c r="G463" s="38">
        <f>C463*D463*F463</f>
        <v>18.72</v>
      </c>
      <c r="H463" s="75"/>
      <c r="I463" s="32"/>
    </row>
    <row r="464" spans="1:9" ht="15.95" customHeight="1">
      <c r="A464" s="32"/>
      <c r="B464" s="153"/>
      <c r="C464" s="31"/>
      <c r="D464" s="143"/>
      <c r="E464" s="38"/>
      <c r="F464" s="38"/>
      <c r="G464" s="38"/>
      <c r="H464" s="75"/>
      <c r="I464" s="31"/>
    </row>
    <row r="465" spans="1:9" ht="15.95" customHeight="1">
      <c r="A465" s="32"/>
      <c r="B465" s="34" t="s">
        <v>266</v>
      </c>
      <c r="C465" s="31">
        <v>51</v>
      </c>
      <c r="D465" s="143">
        <v>0.6</v>
      </c>
      <c r="E465" s="38"/>
      <c r="F465" s="38">
        <v>0.6</v>
      </c>
      <c r="G465" s="38">
        <f>C465*D465*F465</f>
        <v>18.36</v>
      </c>
      <c r="H465" s="149"/>
      <c r="I465" s="39"/>
    </row>
    <row r="466" spans="1:9" ht="15.95" customHeight="1">
      <c r="A466" s="17"/>
      <c r="B466" s="153"/>
      <c r="C466" s="31"/>
      <c r="D466" s="143"/>
      <c r="E466" s="38"/>
      <c r="F466" s="38"/>
      <c r="G466" s="38"/>
      <c r="H466" s="38"/>
      <c r="I466" s="32"/>
    </row>
    <row r="467" spans="1:9" ht="15.95" customHeight="1">
      <c r="A467" s="84"/>
      <c r="B467" s="34" t="s">
        <v>267</v>
      </c>
      <c r="C467" s="31">
        <v>24</v>
      </c>
      <c r="D467" s="143">
        <v>0.5</v>
      </c>
      <c r="E467" s="38"/>
      <c r="F467" s="38">
        <v>0.5</v>
      </c>
      <c r="G467" s="38">
        <f>C467*D467*F467</f>
        <v>6</v>
      </c>
      <c r="H467" s="76">
        <f>G463+G465+G467</f>
        <v>43.08</v>
      </c>
      <c r="I467" s="39" t="s">
        <v>26</v>
      </c>
    </row>
    <row r="468" spans="1:9" ht="15.95" customHeight="1">
      <c r="A468" s="17"/>
      <c r="B468" s="34"/>
      <c r="D468" s="71"/>
      <c r="E468" s="71"/>
      <c r="G468" s="38"/>
      <c r="H468" s="75"/>
      <c r="I468" s="39"/>
    </row>
    <row r="469" spans="1:9" ht="15.95" customHeight="1">
      <c r="A469" s="84"/>
      <c r="B469" s="153"/>
      <c r="C469" s="31"/>
      <c r="D469" s="38"/>
      <c r="E469" s="38"/>
      <c r="F469" s="38"/>
      <c r="G469" s="38"/>
      <c r="H469" s="139"/>
      <c r="I469" s="32"/>
    </row>
    <row r="470" spans="1:9" ht="15.95" customHeight="1">
      <c r="A470" s="31"/>
      <c r="B470" s="34"/>
      <c r="C470" s="31"/>
      <c r="D470" s="38"/>
      <c r="E470" s="38"/>
      <c r="F470" s="38"/>
      <c r="G470" s="21"/>
      <c r="H470" s="139"/>
      <c r="I470" s="32"/>
    </row>
    <row r="471" spans="1:9" ht="15.95" customHeight="1">
      <c r="A471" s="32"/>
      <c r="B471" s="153"/>
      <c r="C471" s="31"/>
      <c r="D471" s="38"/>
      <c r="E471" s="38"/>
      <c r="F471" s="38"/>
      <c r="G471" s="21"/>
      <c r="H471" s="75"/>
      <c r="I471" s="39"/>
    </row>
    <row r="472" spans="1:9" ht="15.95" customHeight="1">
      <c r="A472" s="27"/>
      <c r="B472" s="163"/>
      <c r="C472" s="31"/>
      <c r="D472" s="38"/>
      <c r="E472" s="38"/>
      <c r="F472" s="38"/>
      <c r="G472" s="38"/>
      <c r="H472" s="32"/>
      <c r="I472" s="32"/>
    </row>
    <row r="473" spans="1:9" ht="15.95" customHeight="1">
      <c r="A473" s="93"/>
      <c r="B473" s="93"/>
      <c r="C473" s="93"/>
      <c r="D473" s="93"/>
      <c r="E473" s="93"/>
      <c r="F473" s="93"/>
      <c r="G473" s="93"/>
      <c r="H473" s="93"/>
      <c r="I473" s="93"/>
    </row>
    <row r="474" spans="1:9" ht="15.95" customHeight="1"/>
    <row r="475" spans="1:9" ht="15.95" customHeight="1">
      <c r="A475" s="3"/>
      <c r="B475" s="241" t="s">
        <v>0</v>
      </c>
      <c r="C475" s="4"/>
      <c r="D475" s="4"/>
      <c r="E475" s="5"/>
      <c r="F475" s="6" t="s">
        <v>1</v>
      </c>
      <c r="G475" s="53"/>
      <c r="H475" s="53"/>
      <c r="I475" s="7"/>
    </row>
    <row r="476" spans="1:9" ht="15.95" customHeight="1">
      <c r="A476" s="8"/>
      <c r="B476" s="241"/>
      <c r="C476" s="4"/>
      <c r="D476" s="4"/>
      <c r="E476" s="5"/>
      <c r="F476" s="6" t="s">
        <v>2</v>
      </c>
      <c r="G476" s="53"/>
      <c r="H476" s="53"/>
      <c r="I476" s="53"/>
    </row>
    <row r="477" spans="1:9" ht="9.9499999999999993" customHeight="1">
      <c r="A477" s="8"/>
      <c r="B477" s="241"/>
      <c r="C477" s="4"/>
      <c r="D477" s="4"/>
      <c r="E477" s="5"/>
      <c r="I477" s="53"/>
    </row>
    <row r="478" spans="1:9" ht="15.95" customHeight="1">
      <c r="C478" s="242" t="s">
        <v>191</v>
      </c>
      <c r="D478" s="242"/>
      <c r="E478" s="242"/>
      <c r="F478" s="242"/>
      <c r="G478" s="9"/>
      <c r="H478" s="10"/>
      <c r="I478" s="54" t="s">
        <v>4</v>
      </c>
    </row>
    <row r="479" spans="1:9" ht="9.9499999999999993" customHeight="1">
      <c r="C479" s="11"/>
      <c r="D479" s="11"/>
      <c r="E479" s="11"/>
      <c r="F479" s="11"/>
      <c r="G479" s="9"/>
      <c r="H479" s="10"/>
      <c r="I479" s="9"/>
    </row>
    <row r="480" spans="1:9" ht="11.1" customHeight="1">
      <c r="A480" s="226" t="s">
        <v>5</v>
      </c>
      <c r="B480" s="226" t="s">
        <v>6</v>
      </c>
      <c r="C480" s="232" t="s">
        <v>7</v>
      </c>
      <c r="D480" s="235" t="s">
        <v>8</v>
      </c>
      <c r="E480" s="236"/>
      <c r="F480" s="237"/>
      <c r="G480" s="226" t="s">
        <v>9</v>
      </c>
      <c r="H480" s="226" t="s">
        <v>10</v>
      </c>
      <c r="I480" s="229" t="s">
        <v>11</v>
      </c>
    </row>
    <row r="481" spans="1:9" ht="11.1" customHeight="1">
      <c r="A481" s="227"/>
      <c r="B481" s="227"/>
      <c r="C481" s="233"/>
      <c r="D481" s="238"/>
      <c r="E481" s="239"/>
      <c r="F481" s="240"/>
      <c r="G481" s="227"/>
      <c r="H481" s="227"/>
      <c r="I481" s="230"/>
    </row>
    <row r="482" spans="1:9" ht="14.1" customHeight="1">
      <c r="A482" s="227"/>
      <c r="B482" s="227"/>
      <c r="C482" s="234"/>
      <c r="D482" s="12" t="s">
        <v>12</v>
      </c>
      <c r="E482" s="13" t="s">
        <v>13</v>
      </c>
      <c r="F482" s="14" t="s">
        <v>14</v>
      </c>
      <c r="G482" s="228"/>
      <c r="H482" s="228"/>
      <c r="I482" s="231"/>
    </row>
    <row r="483" spans="1:9" ht="15.95" customHeight="1">
      <c r="A483" s="18"/>
      <c r="B483" s="19"/>
      <c r="C483" s="31"/>
      <c r="D483" s="32"/>
      <c r="E483" s="32"/>
      <c r="F483" s="32"/>
      <c r="G483" s="32"/>
      <c r="H483" s="75"/>
      <c r="I483" s="39"/>
    </row>
    <row r="484" spans="1:9" ht="15.95" customHeight="1">
      <c r="A484" s="107"/>
      <c r="B484" s="108"/>
      <c r="C484" s="31"/>
      <c r="D484" s="38"/>
      <c r="E484" s="38"/>
      <c r="F484" s="38"/>
      <c r="G484" s="38"/>
      <c r="H484" s="32"/>
      <c r="I484" s="32"/>
    </row>
    <row r="485" spans="1:9" ht="15.95" customHeight="1">
      <c r="A485" s="59"/>
      <c r="B485" s="34"/>
      <c r="C485" s="31"/>
      <c r="D485" s="38"/>
      <c r="E485" s="38"/>
      <c r="F485" s="38"/>
      <c r="G485" s="38"/>
      <c r="H485" s="82"/>
      <c r="I485" s="39"/>
    </row>
    <row r="486" spans="1:9" ht="15.95" customHeight="1">
      <c r="A486" s="55"/>
      <c r="B486" s="105"/>
      <c r="C486" s="31"/>
      <c r="D486" s="38"/>
      <c r="E486" s="38"/>
      <c r="F486" s="38"/>
      <c r="G486" s="38"/>
      <c r="H486" s="32"/>
      <c r="I486" s="32"/>
    </row>
    <row r="487" spans="1:9" ht="15.95" customHeight="1">
      <c r="A487" s="33"/>
      <c r="B487" s="91"/>
      <c r="C487" s="31"/>
      <c r="D487" s="38"/>
      <c r="E487" s="38"/>
      <c r="F487" s="38"/>
      <c r="G487" s="38"/>
      <c r="H487" s="32"/>
      <c r="I487" s="32"/>
    </row>
    <row r="488" spans="1:9" ht="15.95" customHeight="1">
      <c r="A488" s="109"/>
      <c r="B488" s="89"/>
      <c r="C488" s="31"/>
      <c r="D488" s="38"/>
      <c r="E488" s="38"/>
      <c r="F488" s="38"/>
      <c r="G488" s="38"/>
      <c r="H488" s="32"/>
      <c r="I488" s="32"/>
    </row>
    <row r="489" spans="1:9" ht="15.95" customHeight="1">
      <c r="A489" s="109"/>
      <c r="B489" s="89"/>
      <c r="C489" s="31"/>
      <c r="D489" s="38"/>
      <c r="E489" s="38"/>
      <c r="F489" s="38"/>
      <c r="G489" s="38"/>
      <c r="H489" s="32"/>
      <c r="I489" s="32"/>
    </row>
    <row r="490" spans="1:9" ht="15.95" customHeight="1">
      <c r="A490" s="109"/>
      <c r="B490" s="89"/>
      <c r="C490" s="31"/>
      <c r="D490" s="38"/>
      <c r="E490" s="38"/>
      <c r="F490" s="38"/>
      <c r="G490" s="38"/>
      <c r="H490" s="32"/>
      <c r="I490" s="32"/>
    </row>
    <row r="491" spans="1:9" ht="15.95" customHeight="1">
      <c r="A491" s="109"/>
      <c r="B491" s="89"/>
      <c r="C491" s="31"/>
      <c r="D491" s="38"/>
      <c r="E491" s="38"/>
      <c r="F491" s="38"/>
      <c r="G491" s="38"/>
      <c r="H491" s="32"/>
      <c r="I491" s="32"/>
    </row>
    <row r="492" spans="1:9" ht="15.95" customHeight="1">
      <c r="A492" s="109"/>
      <c r="B492" s="89"/>
      <c r="C492" s="31"/>
      <c r="D492" s="38"/>
      <c r="E492" s="38"/>
      <c r="F492" s="38"/>
      <c r="G492" s="38"/>
      <c r="H492" s="32"/>
      <c r="I492" s="32"/>
    </row>
    <row r="493" spans="1:9" ht="15.95" customHeight="1">
      <c r="A493" s="109"/>
      <c r="B493" s="89"/>
      <c r="C493" s="31"/>
      <c r="D493" s="38"/>
      <c r="E493" s="38"/>
      <c r="F493" s="38"/>
      <c r="G493" s="38"/>
      <c r="H493" s="32"/>
      <c r="I493" s="32"/>
    </row>
    <row r="494" spans="1:9" ht="15.95" customHeight="1">
      <c r="A494" s="109"/>
      <c r="B494" s="89"/>
      <c r="C494" s="31"/>
      <c r="D494" s="38"/>
      <c r="E494" s="38"/>
      <c r="F494" s="38"/>
      <c r="G494" s="38"/>
      <c r="H494" s="32"/>
      <c r="I494" s="32"/>
    </row>
    <row r="495" spans="1:9" ht="15.95" customHeight="1">
      <c r="A495" s="44"/>
      <c r="B495" s="106"/>
      <c r="C495" s="31"/>
      <c r="D495" s="38"/>
      <c r="E495" s="38"/>
      <c r="F495" s="38"/>
      <c r="G495" s="38"/>
      <c r="H495" s="75"/>
      <c r="I495" s="39"/>
    </row>
    <row r="496" spans="1:9" ht="15.95" customHeight="1">
      <c r="A496" s="17"/>
      <c r="B496" s="96"/>
      <c r="C496" s="31"/>
      <c r="D496" s="38"/>
      <c r="E496" s="38"/>
      <c r="F496" s="38"/>
      <c r="G496" s="38"/>
      <c r="H496" s="32"/>
      <c r="I496" s="32"/>
    </row>
    <row r="497" spans="1:9" ht="15.95" customHeight="1">
      <c r="A497" s="164"/>
      <c r="B497" s="165"/>
      <c r="C497" s="31"/>
      <c r="D497" s="38"/>
      <c r="E497" s="32"/>
      <c r="F497" s="38"/>
      <c r="G497" s="38"/>
      <c r="H497" s="75"/>
      <c r="I497" s="39"/>
    </row>
    <row r="498" spans="1:9" ht="15.95" customHeight="1">
      <c r="A498" s="17"/>
      <c r="B498" s="166"/>
      <c r="C498" s="31"/>
      <c r="D498" s="38"/>
      <c r="F498" s="71"/>
      <c r="G498" s="71"/>
      <c r="H498" s="160"/>
    </row>
    <row r="499" spans="1:9" ht="15.95" customHeight="1">
      <c r="A499" s="59"/>
      <c r="B499" s="34"/>
      <c r="C499" s="31"/>
      <c r="D499" s="38"/>
      <c r="E499" s="32"/>
      <c r="F499" s="38"/>
      <c r="G499" s="38"/>
      <c r="H499" s="75"/>
      <c r="I499" s="39"/>
    </row>
    <row r="500" spans="1:9" ht="15.95" customHeight="1">
      <c r="A500" s="60"/>
      <c r="B500" s="89"/>
      <c r="C500" s="31"/>
      <c r="D500" s="38"/>
      <c r="E500" s="38"/>
      <c r="F500" s="38"/>
      <c r="G500" s="38"/>
      <c r="H500" s="139"/>
      <c r="I500" s="32"/>
    </row>
    <row r="501" spans="1:9" ht="15.95" customHeight="1">
      <c r="A501" s="59"/>
      <c r="B501" s="34"/>
      <c r="C501" s="31"/>
      <c r="D501" s="38"/>
      <c r="E501" s="32"/>
      <c r="F501" s="38"/>
      <c r="G501" s="38"/>
      <c r="H501" s="75"/>
      <c r="I501" s="39"/>
    </row>
    <row r="502" spans="1:9" ht="15.95" customHeight="1">
      <c r="A502" s="55"/>
      <c r="B502" s="96"/>
      <c r="C502" s="31"/>
      <c r="D502" s="38"/>
      <c r="E502" s="38"/>
      <c r="F502" s="38"/>
      <c r="G502" s="38"/>
      <c r="H502" s="82"/>
      <c r="I502" s="39"/>
    </row>
    <row r="503" spans="1:9" ht="15.95" customHeight="1">
      <c r="A503" s="110"/>
      <c r="B503" s="34"/>
      <c r="C503" s="31"/>
      <c r="D503" s="38"/>
      <c r="E503" s="32"/>
      <c r="F503" s="38"/>
      <c r="G503" s="38"/>
      <c r="H503" s="75"/>
      <c r="I503" s="39"/>
    </row>
    <row r="504" spans="1:9" ht="15.95" customHeight="1">
      <c r="A504" s="55"/>
      <c r="B504" s="111"/>
      <c r="C504" s="31"/>
      <c r="D504" s="38"/>
      <c r="E504" s="38"/>
      <c r="F504" s="38"/>
      <c r="G504" s="38"/>
      <c r="H504" s="32"/>
      <c r="I504" s="32"/>
    </row>
    <row r="505" spans="1:9" ht="15.95" customHeight="1">
      <c r="A505" s="59"/>
      <c r="B505" s="34"/>
      <c r="C505" s="31"/>
      <c r="D505" s="38"/>
      <c r="E505" s="38"/>
      <c r="F505" s="38"/>
      <c r="G505" s="38"/>
      <c r="H505" s="75"/>
      <c r="I505" s="39"/>
    </row>
    <row r="506" spans="1:9" ht="15.95" customHeight="1">
      <c r="A506" s="55"/>
      <c r="B506" s="105"/>
      <c r="C506" s="31"/>
      <c r="D506" s="38"/>
      <c r="E506" s="38"/>
      <c r="F506" s="38"/>
      <c r="G506" s="38"/>
      <c r="H506" s="32"/>
      <c r="I506" s="32"/>
    </row>
    <row r="507" spans="1:9" ht="15.95" customHeight="1">
      <c r="A507" s="84"/>
      <c r="B507" s="39"/>
      <c r="C507" s="31"/>
      <c r="D507" s="38"/>
      <c r="E507" s="38"/>
      <c r="F507" s="38"/>
      <c r="G507" s="38"/>
      <c r="H507" s="32"/>
      <c r="I507" s="32"/>
    </row>
    <row r="508" spans="1:9" ht="15.95" customHeight="1">
      <c r="A508" s="32"/>
      <c r="B508" s="97"/>
      <c r="C508" s="31"/>
      <c r="D508" s="38"/>
      <c r="E508" s="38"/>
      <c r="F508" s="71"/>
      <c r="G508" s="38"/>
      <c r="H508" s="38"/>
      <c r="I508" s="31"/>
    </row>
    <row r="509" spans="1:9" ht="15.95" customHeight="1">
      <c r="A509" s="55"/>
      <c r="B509" s="105"/>
      <c r="C509" s="31"/>
      <c r="D509" s="38"/>
      <c r="E509" s="38"/>
      <c r="F509" s="38"/>
      <c r="G509" s="38"/>
      <c r="H509" s="32"/>
      <c r="I509" s="32"/>
    </row>
    <row r="510" spans="1:9" ht="15.95" customHeight="1">
      <c r="A510" s="58"/>
      <c r="B510" s="62"/>
      <c r="C510" s="77"/>
      <c r="D510" s="112"/>
      <c r="E510" s="113"/>
      <c r="F510" s="38"/>
      <c r="G510" s="38"/>
      <c r="H510" s="38"/>
      <c r="I510" s="31"/>
    </row>
    <row r="511" spans="1:9" ht="15.95" customHeight="1">
      <c r="A511" s="17"/>
      <c r="B511" s="88"/>
      <c r="C511" s="31"/>
      <c r="D511" s="38"/>
      <c r="E511" s="38"/>
      <c r="F511" s="38"/>
      <c r="G511" s="38"/>
      <c r="H511" s="32"/>
      <c r="I511" s="32"/>
    </row>
    <row r="512" spans="1:9" ht="15.95" customHeight="1">
      <c r="A512" s="63"/>
      <c r="B512" s="81"/>
      <c r="C512" s="31"/>
      <c r="D512" s="38"/>
      <c r="E512" s="38"/>
      <c r="F512" s="38"/>
      <c r="G512" s="38"/>
      <c r="H512" s="32"/>
      <c r="I512" s="32"/>
    </row>
    <row r="513" spans="1:9" ht="15.95" customHeight="1">
      <c r="A513" s="65"/>
      <c r="B513" s="64"/>
      <c r="C513" s="31"/>
      <c r="D513" s="38"/>
      <c r="E513" s="38"/>
      <c r="F513" s="38"/>
      <c r="G513" s="38"/>
      <c r="H513" s="75"/>
      <c r="I513" s="39"/>
    </row>
    <row r="514" spans="1:9" ht="15.95" customHeight="1">
      <c r="A514" s="60"/>
      <c r="B514" s="97"/>
      <c r="C514" s="31"/>
      <c r="D514" s="38"/>
      <c r="E514" s="38"/>
      <c r="F514" s="38"/>
      <c r="G514" s="38"/>
      <c r="H514" s="32"/>
      <c r="I514" s="32"/>
    </row>
    <row r="515" spans="1:9" ht="15.95" customHeight="1">
      <c r="A515" s="84"/>
      <c r="B515" s="47"/>
      <c r="C515" s="31"/>
      <c r="D515" s="38"/>
      <c r="E515" s="38"/>
      <c r="F515" s="38"/>
      <c r="G515" s="38"/>
      <c r="H515" s="32"/>
      <c r="I515" s="32"/>
    </row>
    <row r="516" spans="1:9" ht="15.95" customHeight="1">
      <c r="A516" s="32"/>
      <c r="B516" s="114"/>
      <c r="C516" s="31"/>
      <c r="D516" s="38"/>
      <c r="E516" s="38"/>
      <c r="F516" s="38"/>
      <c r="G516" s="38"/>
      <c r="H516" s="75"/>
      <c r="I516" s="39"/>
    </row>
    <row r="517" spans="1:9" ht="15.95" customHeight="1">
      <c r="A517" s="17"/>
      <c r="B517" s="115"/>
      <c r="C517" s="31"/>
      <c r="D517" s="38"/>
      <c r="E517" s="38"/>
      <c r="F517" s="38"/>
      <c r="G517" s="38"/>
      <c r="H517" s="139"/>
      <c r="I517" s="32"/>
    </row>
    <row r="518" spans="1:9" ht="15.95" customHeight="1">
      <c r="A518" s="110"/>
      <c r="B518" s="34"/>
      <c r="C518" s="31"/>
      <c r="D518" s="38"/>
      <c r="E518" s="32"/>
      <c r="F518" s="38"/>
      <c r="G518" s="38"/>
      <c r="H518" s="75"/>
      <c r="I518" s="39"/>
    </row>
    <row r="519" spans="1:9" ht="15.95" customHeight="1">
      <c r="A519" s="55"/>
      <c r="B519" s="111"/>
      <c r="C519" s="31"/>
      <c r="D519" s="38"/>
      <c r="E519" s="38"/>
      <c r="F519" s="38"/>
      <c r="G519" s="38"/>
      <c r="H519" s="139"/>
      <c r="I519" s="32"/>
    </row>
    <row r="520" spans="1:9" ht="15.95" customHeight="1">
      <c r="A520" s="84"/>
      <c r="B520" s="47"/>
      <c r="C520" s="31"/>
      <c r="D520" s="38"/>
      <c r="E520" s="38"/>
      <c r="F520" s="38"/>
      <c r="G520" s="38"/>
      <c r="H520" s="139"/>
      <c r="I520" s="32"/>
    </row>
    <row r="521" spans="1:9" ht="15.95" customHeight="1">
      <c r="A521" s="32"/>
      <c r="B521" s="105"/>
      <c r="C521" s="31"/>
      <c r="D521" s="38"/>
      <c r="E521" s="38"/>
      <c r="F521" s="38"/>
      <c r="G521" s="85"/>
      <c r="H521" s="139"/>
      <c r="I521" s="32"/>
    </row>
    <row r="522" spans="1:9" ht="15.95" customHeight="1">
      <c r="A522" s="32"/>
      <c r="B522" s="105"/>
      <c r="C522" s="31"/>
      <c r="D522" s="38"/>
      <c r="E522" s="38"/>
      <c r="F522" s="38"/>
      <c r="G522" s="85"/>
      <c r="H522" s="75"/>
      <c r="I522" s="32"/>
    </row>
    <row r="523" spans="1:9" ht="15.95" customHeight="1">
      <c r="A523" s="32"/>
      <c r="B523" s="88"/>
      <c r="C523" s="31"/>
      <c r="D523" s="38"/>
      <c r="E523" s="38"/>
      <c r="F523" s="38"/>
      <c r="G523" s="85"/>
      <c r="H523" s="75"/>
      <c r="I523" s="32"/>
    </row>
    <row r="524" spans="1:9" ht="15.95" customHeight="1">
      <c r="A524" s="32"/>
      <c r="B524" s="80"/>
      <c r="C524" s="31"/>
      <c r="D524" s="38"/>
      <c r="E524" s="38"/>
      <c r="F524" s="38"/>
      <c r="G524" s="85"/>
      <c r="H524" s="149"/>
      <c r="I524" s="39"/>
    </row>
    <row r="525" spans="1:9" ht="15.95" customHeight="1">
      <c r="A525" s="17"/>
      <c r="B525" s="72"/>
      <c r="C525" s="31"/>
      <c r="D525" s="38"/>
      <c r="E525" s="38"/>
      <c r="F525" s="38"/>
      <c r="G525" s="38"/>
      <c r="H525" s="75"/>
      <c r="I525" s="32"/>
    </row>
    <row r="526" spans="1:9" ht="15.95" customHeight="1">
      <c r="A526" s="126"/>
      <c r="B526" s="127"/>
      <c r="C526" s="31"/>
      <c r="D526" s="38"/>
      <c r="E526" s="38"/>
      <c r="F526" s="38"/>
      <c r="G526" s="38"/>
      <c r="H526" s="75"/>
      <c r="I526" s="32"/>
    </row>
    <row r="527" spans="1:9" ht="15.95" customHeight="1">
      <c r="A527" s="59"/>
      <c r="B527" s="34"/>
      <c r="C527" s="31"/>
      <c r="D527" s="38"/>
      <c r="E527" s="38"/>
      <c r="F527" s="38"/>
      <c r="G527" s="21"/>
      <c r="H527" s="75"/>
      <c r="I527" s="32"/>
    </row>
    <row r="528" spans="1:9" ht="15.95" customHeight="1">
      <c r="A528" s="44"/>
      <c r="B528" s="122"/>
      <c r="C528" s="77"/>
      <c r="D528" s="123"/>
      <c r="E528" s="38"/>
      <c r="F528" s="38"/>
      <c r="G528" s="21"/>
      <c r="H528" s="75"/>
      <c r="I528" s="32"/>
    </row>
    <row r="529" spans="1:9" ht="15.95" customHeight="1">
      <c r="A529" s="32"/>
      <c r="B529" s="98"/>
      <c r="C529" s="31"/>
      <c r="D529" s="38"/>
      <c r="E529" s="38"/>
      <c r="F529" s="38"/>
      <c r="G529" s="21"/>
      <c r="H529" s="75"/>
      <c r="I529" s="31"/>
    </row>
    <row r="530" spans="1:9" ht="15.95" customHeight="1">
      <c r="A530" s="32"/>
      <c r="B530" s="98"/>
      <c r="C530" s="31"/>
      <c r="D530" s="38"/>
      <c r="E530" s="38"/>
      <c r="F530" s="38"/>
      <c r="G530" s="21"/>
      <c r="H530" s="149"/>
      <c r="I530" s="39"/>
    </row>
    <row r="531" spans="1:9" ht="15.95" customHeight="1">
      <c r="A531" s="17"/>
      <c r="B531" s="115"/>
      <c r="C531" s="31"/>
      <c r="D531" s="38"/>
      <c r="E531" s="38"/>
      <c r="F531" s="38"/>
      <c r="G531" s="38"/>
      <c r="H531" s="38"/>
      <c r="I531" s="32"/>
    </row>
    <row r="532" spans="1:9" ht="15.95" customHeight="1">
      <c r="A532" s="84"/>
      <c r="B532" s="47"/>
      <c r="C532" s="31"/>
      <c r="D532" s="38"/>
      <c r="E532" s="38"/>
      <c r="F532" s="71"/>
      <c r="G532" s="38"/>
      <c r="H532" s="75"/>
      <c r="I532" s="39"/>
    </row>
    <row r="533" spans="1:9" ht="15.95" customHeight="1">
      <c r="A533" s="17"/>
      <c r="B533" s="124"/>
      <c r="D533" s="71"/>
      <c r="E533" s="71"/>
      <c r="G533" s="38"/>
      <c r="H533" s="75"/>
      <c r="I533" s="39"/>
    </row>
    <row r="534" spans="1:9" ht="15.95" customHeight="1">
      <c r="A534" s="84"/>
      <c r="B534" s="47"/>
      <c r="C534" s="31"/>
      <c r="D534" s="38"/>
      <c r="E534" s="38"/>
      <c r="F534" s="38"/>
      <c r="G534" s="38"/>
      <c r="H534" s="139"/>
      <c r="I534" s="32"/>
    </row>
    <row r="535" spans="1:9" ht="15.95" customHeight="1">
      <c r="A535" s="31"/>
      <c r="B535" s="125"/>
      <c r="C535" s="31"/>
      <c r="D535" s="38"/>
      <c r="E535" s="38"/>
      <c r="F535" s="38"/>
      <c r="G535" s="21"/>
      <c r="H535" s="139"/>
      <c r="I535" s="32"/>
    </row>
    <row r="536" spans="1:9" ht="15.95" customHeight="1">
      <c r="A536" s="32"/>
      <c r="B536" s="51"/>
      <c r="C536" s="31"/>
      <c r="D536" s="38"/>
      <c r="E536" s="38"/>
      <c r="F536" s="38"/>
      <c r="G536" s="21"/>
      <c r="H536" s="75"/>
      <c r="I536" s="39"/>
    </row>
    <row r="537" spans="1:9" ht="15.95" customHeight="1">
      <c r="A537" s="17"/>
      <c r="B537" s="125"/>
      <c r="C537" s="31"/>
      <c r="D537" s="38"/>
      <c r="E537" s="38"/>
      <c r="F537" s="38"/>
      <c r="G537" s="21"/>
      <c r="H537" s="75"/>
      <c r="I537" s="39"/>
    </row>
    <row r="538" spans="1:9" ht="15.95" customHeight="1">
      <c r="A538" s="126"/>
      <c r="B538" s="127"/>
      <c r="C538" s="31"/>
      <c r="D538" s="38"/>
      <c r="E538" s="38"/>
      <c r="F538" s="38"/>
      <c r="G538" s="21"/>
      <c r="H538" s="32"/>
      <c r="I538" s="32"/>
    </row>
    <row r="539" spans="1:9" ht="15.95" customHeight="1">
      <c r="A539" s="27"/>
      <c r="B539" s="163"/>
      <c r="C539" s="31"/>
      <c r="D539" s="38"/>
      <c r="E539" s="38"/>
      <c r="F539" s="38"/>
      <c r="G539" s="38"/>
      <c r="H539" s="32"/>
      <c r="I539" s="32"/>
    </row>
    <row r="540" spans="1:9" ht="15.95" customHeight="1">
      <c r="A540" s="93"/>
      <c r="B540" s="93"/>
      <c r="C540" s="93"/>
      <c r="D540" s="93"/>
      <c r="E540" s="93"/>
      <c r="F540" s="93"/>
      <c r="G540" s="93"/>
      <c r="H540" s="93"/>
      <c r="I540" s="93"/>
    </row>
    <row r="541" spans="1:9" ht="15.95" customHeight="1"/>
    <row r="542" spans="1:9" ht="15.95" customHeight="1">
      <c r="A542" s="3"/>
      <c r="B542" s="241" t="s">
        <v>0</v>
      </c>
      <c r="C542" s="4"/>
      <c r="D542" s="4"/>
      <c r="E542" s="5"/>
      <c r="F542" s="6" t="s">
        <v>1</v>
      </c>
      <c r="G542" s="53"/>
      <c r="H542" s="53"/>
      <c r="I542" s="7"/>
    </row>
    <row r="543" spans="1:9" ht="15.95" customHeight="1">
      <c r="A543" s="8"/>
      <c r="B543" s="241"/>
      <c r="C543" s="4"/>
      <c r="D543" s="4"/>
      <c r="E543" s="5"/>
      <c r="F543" s="6" t="s">
        <v>2</v>
      </c>
      <c r="G543" s="53"/>
      <c r="H543" s="53"/>
      <c r="I543" s="53"/>
    </row>
    <row r="544" spans="1:9" ht="9.9499999999999993" customHeight="1">
      <c r="A544" s="8"/>
      <c r="B544" s="241"/>
      <c r="C544" s="4"/>
      <c r="D544" s="4"/>
      <c r="E544" s="5"/>
      <c r="I544" s="53"/>
    </row>
    <row r="545" spans="1:9" ht="15.95" customHeight="1">
      <c r="C545" s="242" t="s">
        <v>191</v>
      </c>
      <c r="D545" s="242"/>
      <c r="E545" s="242"/>
      <c r="F545" s="242"/>
      <c r="G545" s="9"/>
      <c r="H545" s="10"/>
      <c r="I545" s="54" t="s">
        <v>4</v>
      </c>
    </row>
    <row r="546" spans="1:9" ht="9.9499999999999993" customHeight="1">
      <c r="C546" s="11"/>
      <c r="D546" s="11"/>
      <c r="E546" s="11"/>
      <c r="F546" s="11"/>
      <c r="G546" s="9"/>
      <c r="H546" s="10"/>
      <c r="I546" s="9"/>
    </row>
    <row r="547" spans="1:9" ht="11.1" customHeight="1">
      <c r="A547" s="226" t="s">
        <v>5</v>
      </c>
      <c r="B547" s="226" t="s">
        <v>6</v>
      </c>
      <c r="C547" s="232" t="s">
        <v>7</v>
      </c>
      <c r="D547" s="235" t="s">
        <v>8</v>
      </c>
      <c r="E547" s="236"/>
      <c r="F547" s="237"/>
      <c r="G547" s="226" t="s">
        <v>9</v>
      </c>
      <c r="H547" s="226" t="s">
        <v>10</v>
      </c>
      <c r="I547" s="229" t="s">
        <v>11</v>
      </c>
    </row>
    <row r="548" spans="1:9" ht="11.1" customHeight="1">
      <c r="A548" s="227"/>
      <c r="B548" s="227"/>
      <c r="C548" s="233"/>
      <c r="D548" s="238"/>
      <c r="E548" s="239"/>
      <c r="F548" s="240"/>
      <c r="G548" s="227"/>
      <c r="H548" s="227"/>
      <c r="I548" s="230"/>
    </row>
    <row r="549" spans="1:9" ht="14.1" customHeight="1">
      <c r="A549" s="227"/>
      <c r="B549" s="227"/>
      <c r="C549" s="234"/>
      <c r="D549" s="12" t="s">
        <v>12</v>
      </c>
      <c r="E549" s="13" t="s">
        <v>13</v>
      </c>
      <c r="F549" s="14" t="s">
        <v>14</v>
      </c>
      <c r="G549" s="228"/>
      <c r="H549" s="228"/>
      <c r="I549" s="231"/>
    </row>
    <row r="550" spans="1:9" ht="15.95" customHeight="1">
      <c r="A550" s="18"/>
      <c r="B550" s="19"/>
      <c r="C550" s="31"/>
      <c r="D550" s="32"/>
      <c r="E550" s="32"/>
      <c r="F550" s="32"/>
      <c r="G550" s="32"/>
      <c r="H550" s="75"/>
      <c r="I550" s="39"/>
    </row>
    <row r="551" spans="1:9" ht="15.95" customHeight="1">
      <c r="A551" s="107"/>
      <c r="B551" s="108"/>
      <c r="C551" s="31"/>
      <c r="D551" s="38"/>
      <c r="E551" s="38"/>
      <c r="F551" s="38"/>
      <c r="G551" s="38"/>
      <c r="H551" s="32"/>
      <c r="I551" s="32"/>
    </row>
    <row r="552" spans="1:9" ht="15.95" customHeight="1">
      <c r="A552" s="59"/>
      <c r="B552" s="34"/>
      <c r="C552" s="31"/>
      <c r="D552" s="38"/>
      <c r="E552" s="38"/>
      <c r="F552" s="38"/>
      <c r="G552" s="38"/>
      <c r="H552" s="82"/>
      <c r="I552" s="39"/>
    </row>
    <row r="553" spans="1:9" ht="15.95" customHeight="1">
      <c r="A553" s="55"/>
      <c r="B553" s="105"/>
      <c r="C553" s="31"/>
      <c r="D553" s="38"/>
      <c r="E553" s="38"/>
      <c r="F553" s="38"/>
      <c r="G553" s="38"/>
      <c r="H553" s="32"/>
      <c r="I553" s="32"/>
    </row>
    <row r="554" spans="1:9" ht="15.95" customHeight="1">
      <c r="A554" s="33"/>
      <c r="B554" s="91"/>
      <c r="C554" s="31"/>
      <c r="D554" s="38"/>
      <c r="E554" s="38"/>
      <c r="F554" s="38"/>
      <c r="G554" s="38"/>
      <c r="H554" s="32"/>
      <c r="I554" s="32"/>
    </row>
    <row r="555" spans="1:9" ht="15.95" customHeight="1">
      <c r="A555" s="109"/>
      <c r="B555" s="89"/>
      <c r="C555" s="31"/>
      <c r="D555" s="38"/>
      <c r="E555" s="38"/>
      <c r="F555" s="38"/>
      <c r="G555" s="38"/>
      <c r="H555" s="32"/>
      <c r="I555" s="32"/>
    </row>
    <row r="556" spans="1:9" ht="15.95" customHeight="1">
      <c r="A556" s="109"/>
      <c r="B556" s="89"/>
      <c r="C556" s="31"/>
      <c r="D556" s="38"/>
      <c r="E556" s="38"/>
      <c r="F556" s="38"/>
      <c r="G556" s="38"/>
      <c r="H556" s="32"/>
      <c r="I556" s="32"/>
    </row>
    <row r="557" spans="1:9" ht="15.95" customHeight="1">
      <c r="A557" s="109"/>
      <c r="B557" s="89"/>
      <c r="C557" s="31"/>
      <c r="D557" s="38"/>
      <c r="E557" s="38"/>
      <c r="F557" s="38"/>
      <c r="G557" s="38"/>
      <c r="H557" s="32"/>
      <c r="I557" s="32"/>
    </row>
    <row r="558" spans="1:9" ht="15.95" customHeight="1">
      <c r="A558" s="109"/>
      <c r="B558" s="89"/>
      <c r="C558" s="31"/>
      <c r="D558" s="38"/>
      <c r="E558" s="38"/>
      <c r="F558" s="38"/>
      <c r="G558" s="38"/>
      <c r="H558" s="32"/>
      <c r="I558" s="32"/>
    </row>
    <row r="559" spans="1:9" ht="15.95" customHeight="1">
      <c r="A559" s="109"/>
      <c r="B559" s="89"/>
      <c r="C559" s="31"/>
      <c r="D559" s="38"/>
      <c r="E559" s="38"/>
      <c r="F559" s="38"/>
      <c r="G559" s="38"/>
      <c r="H559" s="32"/>
      <c r="I559" s="32"/>
    </row>
    <row r="560" spans="1:9" ht="15.95" customHeight="1">
      <c r="A560" s="109"/>
      <c r="B560" s="89"/>
      <c r="C560" s="31"/>
      <c r="D560" s="38"/>
      <c r="E560" s="38"/>
      <c r="F560" s="38"/>
      <c r="G560" s="38"/>
      <c r="H560" s="32"/>
      <c r="I560" s="32"/>
    </row>
    <row r="561" spans="1:9" ht="15.95" customHeight="1">
      <c r="A561" s="109"/>
      <c r="B561" s="89"/>
      <c r="C561" s="31"/>
      <c r="D561" s="38"/>
      <c r="E561" s="38"/>
      <c r="F561" s="38"/>
      <c r="G561" s="38"/>
      <c r="H561" s="32"/>
      <c r="I561" s="32"/>
    </row>
    <row r="562" spans="1:9" ht="15.95" customHeight="1">
      <c r="A562" s="44"/>
      <c r="B562" s="106"/>
      <c r="C562" s="31"/>
      <c r="D562" s="38"/>
      <c r="E562" s="38"/>
      <c r="F562" s="38"/>
      <c r="G562" s="38"/>
      <c r="H562" s="75"/>
      <c r="I562" s="39"/>
    </row>
    <row r="563" spans="1:9" ht="15.95" customHeight="1">
      <c r="A563" s="17"/>
      <c r="B563" s="96"/>
      <c r="C563" s="31"/>
      <c r="D563" s="38"/>
      <c r="E563" s="38"/>
      <c r="F563" s="38"/>
      <c r="G563" s="38"/>
      <c r="H563" s="32"/>
      <c r="I563" s="32"/>
    </row>
    <row r="564" spans="1:9" ht="15.95" customHeight="1">
      <c r="A564" s="164"/>
      <c r="B564" s="165"/>
      <c r="C564" s="31"/>
      <c r="D564" s="38"/>
      <c r="E564" s="32"/>
      <c r="F564" s="38"/>
      <c r="G564" s="38"/>
      <c r="H564" s="75"/>
      <c r="I564" s="39"/>
    </row>
    <row r="565" spans="1:9" ht="15.95" customHeight="1">
      <c r="A565" s="17"/>
      <c r="B565" s="166"/>
      <c r="C565" s="31"/>
      <c r="D565" s="38"/>
      <c r="F565" s="71"/>
      <c r="G565" s="71"/>
      <c r="H565" s="160"/>
    </row>
    <row r="566" spans="1:9" ht="15.95" customHeight="1">
      <c r="A566" s="59"/>
      <c r="B566" s="34"/>
      <c r="C566" s="31"/>
      <c r="D566" s="38"/>
      <c r="E566" s="32"/>
      <c r="F566" s="38"/>
      <c r="G566" s="38"/>
      <c r="H566" s="75"/>
      <c r="I566" s="39"/>
    </row>
    <row r="567" spans="1:9" ht="15.95" customHeight="1">
      <c r="A567" s="60"/>
      <c r="B567" s="89"/>
      <c r="C567" s="31"/>
      <c r="D567" s="38"/>
      <c r="E567" s="38"/>
      <c r="F567" s="38"/>
      <c r="G567" s="38"/>
      <c r="H567" s="139"/>
      <c r="I567" s="32"/>
    </row>
    <row r="568" spans="1:9" ht="15.95" customHeight="1">
      <c r="A568" s="59"/>
      <c r="B568" s="34"/>
      <c r="C568" s="31"/>
      <c r="D568" s="38"/>
      <c r="E568" s="32"/>
      <c r="F568" s="38"/>
      <c r="G568" s="38"/>
      <c r="H568" s="75"/>
      <c r="I568" s="39"/>
    </row>
    <row r="569" spans="1:9" ht="15.95" customHeight="1">
      <c r="A569" s="55"/>
      <c r="B569" s="96"/>
      <c r="C569" s="31"/>
      <c r="D569" s="38"/>
      <c r="E569" s="38"/>
      <c r="F569" s="38"/>
      <c r="G569" s="38"/>
      <c r="H569" s="82"/>
      <c r="I569" s="39"/>
    </row>
    <row r="570" spans="1:9" ht="15.95" customHeight="1">
      <c r="A570" s="110"/>
      <c r="B570" s="34"/>
      <c r="C570" s="31"/>
      <c r="D570" s="38"/>
      <c r="E570" s="32"/>
      <c r="F570" s="38"/>
      <c r="G570" s="38"/>
      <c r="H570" s="75"/>
      <c r="I570" s="39"/>
    </row>
    <row r="571" spans="1:9" ht="15.95" customHeight="1">
      <c r="A571" s="55"/>
      <c r="B571" s="111"/>
      <c r="C571" s="31"/>
      <c r="D571" s="38"/>
      <c r="E571" s="38"/>
      <c r="F571" s="38"/>
      <c r="G571" s="38"/>
      <c r="H571" s="32"/>
      <c r="I571" s="32"/>
    </row>
    <row r="572" spans="1:9" ht="15.95" customHeight="1">
      <c r="A572" s="59"/>
      <c r="B572" s="34"/>
      <c r="C572" s="31"/>
      <c r="D572" s="38"/>
      <c r="E572" s="38"/>
      <c r="F572" s="38"/>
      <c r="G572" s="38"/>
      <c r="H572" s="75"/>
      <c r="I572" s="39"/>
    </row>
    <row r="573" spans="1:9" ht="15.95" customHeight="1">
      <c r="A573" s="55"/>
      <c r="B573" s="105"/>
      <c r="C573" s="31"/>
      <c r="D573" s="38"/>
      <c r="E573" s="38"/>
      <c r="F573" s="38"/>
      <c r="G573" s="38"/>
      <c r="H573" s="32"/>
      <c r="I573" s="32"/>
    </row>
    <row r="574" spans="1:9" ht="15.95" customHeight="1">
      <c r="A574" s="84"/>
      <c r="B574" s="39"/>
      <c r="C574" s="31"/>
      <c r="D574" s="38"/>
      <c r="E574" s="38"/>
      <c r="F574" s="38"/>
      <c r="G574" s="38"/>
      <c r="H574" s="32"/>
      <c r="I574" s="32"/>
    </row>
    <row r="575" spans="1:9" ht="15.95" customHeight="1">
      <c r="A575" s="32"/>
      <c r="B575" s="97"/>
      <c r="C575" s="31"/>
      <c r="D575" s="38"/>
      <c r="E575" s="38"/>
      <c r="F575" s="71"/>
      <c r="G575" s="38"/>
      <c r="H575" s="38"/>
      <c r="I575" s="31"/>
    </row>
    <row r="576" spans="1:9" ht="15.95" customHeight="1">
      <c r="A576" s="55"/>
      <c r="B576" s="105"/>
      <c r="C576" s="31"/>
      <c r="D576" s="38"/>
      <c r="E576" s="38"/>
      <c r="F576" s="38"/>
      <c r="G576" s="38"/>
      <c r="H576" s="32"/>
      <c r="I576" s="32"/>
    </row>
    <row r="577" spans="1:9" ht="15.95" customHeight="1">
      <c r="A577" s="58"/>
      <c r="B577" s="62"/>
      <c r="C577" s="77"/>
      <c r="D577" s="112"/>
      <c r="E577" s="113"/>
      <c r="F577" s="38"/>
      <c r="G577" s="38"/>
      <c r="H577" s="38"/>
      <c r="I577" s="31"/>
    </row>
    <row r="578" spans="1:9" ht="15.95" customHeight="1">
      <c r="A578" s="17"/>
      <c r="B578" s="88"/>
      <c r="C578" s="31"/>
      <c r="D578" s="38"/>
      <c r="E578" s="38"/>
      <c r="F578" s="38"/>
      <c r="G578" s="38"/>
      <c r="H578" s="32"/>
      <c r="I578" s="32"/>
    </row>
    <row r="579" spans="1:9" ht="15.95" customHeight="1">
      <c r="A579" s="63"/>
      <c r="B579" s="81"/>
      <c r="C579" s="31"/>
      <c r="D579" s="38"/>
      <c r="E579" s="38"/>
      <c r="F579" s="38"/>
      <c r="G579" s="38"/>
      <c r="H579" s="32"/>
      <c r="I579" s="32"/>
    </row>
    <row r="580" spans="1:9" ht="15.95" customHeight="1">
      <c r="A580" s="65"/>
      <c r="B580" s="64"/>
      <c r="C580" s="31"/>
      <c r="D580" s="38"/>
      <c r="E580" s="38"/>
      <c r="F580" s="38"/>
      <c r="G580" s="38"/>
      <c r="H580" s="75"/>
      <c r="I580" s="39"/>
    </row>
    <row r="581" spans="1:9" ht="15.95" customHeight="1">
      <c r="A581" s="60"/>
      <c r="B581" s="97"/>
      <c r="C581" s="31"/>
      <c r="D581" s="38"/>
      <c r="E581" s="38"/>
      <c r="F581" s="38"/>
      <c r="G581" s="38"/>
      <c r="H581" s="32"/>
      <c r="I581" s="32"/>
    </row>
    <row r="582" spans="1:9" ht="15.95" customHeight="1">
      <c r="A582" s="84"/>
      <c r="B582" s="47"/>
      <c r="C582" s="31"/>
      <c r="D582" s="38"/>
      <c r="E582" s="38"/>
      <c r="F582" s="38"/>
      <c r="G582" s="38"/>
      <c r="H582" s="32"/>
      <c r="I582" s="32"/>
    </row>
    <row r="583" spans="1:9" ht="15.95" customHeight="1">
      <c r="A583" s="32"/>
      <c r="B583" s="114"/>
      <c r="C583" s="31"/>
      <c r="D583" s="38"/>
      <c r="E583" s="38"/>
      <c r="F583" s="38"/>
      <c r="G583" s="38"/>
      <c r="H583" s="75"/>
      <c r="I583" s="39"/>
    </row>
    <row r="584" spans="1:9" ht="15.95" customHeight="1">
      <c r="A584" s="17"/>
      <c r="B584" s="115"/>
      <c r="C584" s="31"/>
      <c r="D584" s="38"/>
      <c r="E584" s="38"/>
      <c r="F584" s="38"/>
      <c r="G584" s="38"/>
      <c r="H584" s="139"/>
      <c r="I584" s="32"/>
    </row>
    <row r="585" spans="1:9" ht="15.95" customHeight="1">
      <c r="A585" s="110"/>
      <c r="B585" s="34"/>
      <c r="C585" s="31"/>
      <c r="D585" s="38"/>
      <c r="E585" s="32"/>
      <c r="F585" s="38"/>
      <c r="G585" s="38"/>
      <c r="H585" s="75"/>
      <c r="I585" s="39"/>
    </row>
    <row r="586" spans="1:9" ht="15.95" customHeight="1">
      <c r="A586" s="55"/>
      <c r="B586" s="111"/>
      <c r="C586" s="31"/>
      <c r="D586" s="38"/>
      <c r="E586" s="38"/>
      <c r="F586" s="38"/>
      <c r="G586" s="38"/>
      <c r="H586" s="139"/>
      <c r="I586" s="32"/>
    </row>
    <row r="587" spans="1:9" ht="15.95" customHeight="1">
      <c r="A587" s="84"/>
      <c r="B587" s="47"/>
      <c r="C587" s="31"/>
      <c r="D587" s="38"/>
      <c r="E587" s="38"/>
      <c r="F587" s="38"/>
      <c r="G587" s="38"/>
      <c r="H587" s="139"/>
      <c r="I587" s="32"/>
    </row>
    <row r="588" spans="1:9" ht="15.95" customHeight="1">
      <c r="A588" s="32"/>
      <c r="B588" s="105"/>
      <c r="C588" s="31"/>
      <c r="D588" s="38"/>
      <c r="E588" s="38"/>
      <c r="F588" s="38"/>
      <c r="G588" s="85"/>
      <c r="H588" s="139"/>
      <c r="I588" s="32"/>
    </row>
    <row r="589" spans="1:9" ht="15.95" customHeight="1">
      <c r="A589" s="32"/>
      <c r="B589" s="105"/>
      <c r="C589" s="31"/>
      <c r="D589" s="38"/>
      <c r="E589" s="38"/>
      <c r="F589" s="38"/>
      <c r="G589" s="85"/>
      <c r="H589" s="75"/>
      <c r="I589" s="32"/>
    </row>
    <row r="590" spans="1:9" ht="15.95" customHeight="1">
      <c r="A590" s="32"/>
      <c r="B590" s="88"/>
      <c r="C590" s="31"/>
      <c r="D590" s="38"/>
      <c r="E590" s="38"/>
      <c r="F590" s="38"/>
      <c r="G590" s="85"/>
      <c r="H590" s="75"/>
      <c r="I590" s="32"/>
    </row>
    <row r="591" spans="1:9" ht="15.95" customHeight="1">
      <c r="A591" s="32"/>
      <c r="B591" s="80"/>
      <c r="C591" s="31"/>
      <c r="D591" s="38"/>
      <c r="E591" s="38"/>
      <c r="F591" s="38"/>
      <c r="G591" s="85"/>
      <c r="H591" s="149"/>
      <c r="I591" s="39"/>
    </row>
    <row r="592" spans="1:9" ht="15.95" customHeight="1">
      <c r="A592" s="17"/>
      <c r="B592" s="72"/>
      <c r="C592" s="31"/>
      <c r="D592" s="38"/>
      <c r="E592" s="38"/>
      <c r="F592" s="38"/>
      <c r="G592" s="38"/>
      <c r="H592" s="75"/>
      <c r="I592" s="32"/>
    </row>
    <row r="593" spans="1:9" ht="15.95" customHeight="1">
      <c r="A593" s="126"/>
      <c r="B593" s="127"/>
      <c r="C593" s="31"/>
      <c r="D593" s="38"/>
      <c r="E593" s="38"/>
      <c r="F593" s="38"/>
      <c r="G593" s="38"/>
      <c r="H593" s="75"/>
      <c r="I593" s="32"/>
    </row>
    <row r="594" spans="1:9" ht="15.95" customHeight="1">
      <c r="A594" s="59"/>
      <c r="B594" s="34"/>
      <c r="C594" s="31"/>
      <c r="D594" s="38"/>
      <c r="E594" s="38"/>
      <c r="F594" s="38"/>
      <c r="G594" s="21"/>
      <c r="H594" s="75"/>
      <c r="I594" s="32"/>
    </row>
    <row r="595" spans="1:9" ht="15.95" customHeight="1">
      <c r="A595" s="44"/>
      <c r="B595" s="122"/>
      <c r="C595" s="77"/>
      <c r="D595" s="123"/>
      <c r="E595" s="38"/>
      <c r="F595" s="38"/>
      <c r="G595" s="21"/>
      <c r="H595" s="75"/>
      <c r="I595" s="32"/>
    </row>
    <row r="596" spans="1:9" ht="15.95" customHeight="1">
      <c r="A596" s="32"/>
      <c r="B596" s="98"/>
      <c r="C596" s="31"/>
      <c r="D596" s="38"/>
      <c r="E596" s="38"/>
      <c r="F596" s="38"/>
      <c r="G596" s="21"/>
      <c r="H596" s="75"/>
      <c r="I596" s="31"/>
    </row>
    <row r="597" spans="1:9" ht="15.95" customHeight="1">
      <c r="A597" s="32"/>
      <c r="B597" s="98"/>
      <c r="C597" s="31"/>
      <c r="D597" s="38"/>
      <c r="E597" s="38"/>
      <c r="F597" s="38"/>
      <c r="G597" s="21"/>
      <c r="H597" s="149"/>
      <c r="I597" s="39"/>
    </row>
    <row r="598" spans="1:9" ht="15.95" customHeight="1">
      <c r="A598" s="17"/>
      <c r="B598" s="115"/>
      <c r="C598" s="31"/>
      <c r="D598" s="38"/>
      <c r="E598" s="38"/>
      <c r="F598" s="38"/>
      <c r="G598" s="38"/>
      <c r="H598" s="38"/>
      <c r="I598" s="32"/>
    </row>
    <row r="599" spans="1:9" ht="15.95" customHeight="1">
      <c r="A599" s="84"/>
      <c r="B599" s="47"/>
      <c r="C599" s="31"/>
      <c r="D599" s="38"/>
      <c r="E599" s="38"/>
      <c r="F599" s="71"/>
      <c r="G599" s="38"/>
      <c r="H599" s="75"/>
      <c r="I599" s="39"/>
    </row>
    <row r="600" spans="1:9" ht="15.95" customHeight="1">
      <c r="A600" s="17"/>
      <c r="B600" s="124"/>
      <c r="D600" s="71"/>
      <c r="E600" s="71"/>
      <c r="G600" s="38"/>
      <c r="H600" s="75"/>
      <c r="I600" s="39"/>
    </row>
    <row r="601" spans="1:9" ht="15.95" customHeight="1">
      <c r="A601" s="84"/>
      <c r="B601" s="47"/>
      <c r="C601" s="31"/>
      <c r="D601" s="38"/>
      <c r="E601" s="38"/>
      <c r="F601" s="38"/>
      <c r="G601" s="38"/>
      <c r="H601" s="139"/>
      <c r="I601" s="32"/>
    </row>
    <row r="602" spans="1:9" ht="15.95" customHeight="1">
      <c r="A602" s="31"/>
      <c r="B602" s="125"/>
      <c r="C602" s="31"/>
      <c r="D602" s="38"/>
      <c r="E602" s="38"/>
      <c r="F602" s="38"/>
      <c r="G602" s="21"/>
      <c r="H602" s="139"/>
      <c r="I602" s="32"/>
    </row>
    <row r="603" spans="1:9" ht="15.95" customHeight="1">
      <c r="A603" s="32"/>
      <c r="B603" s="51"/>
      <c r="C603" s="31"/>
      <c r="D603" s="38"/>
      <c r="E603" s="38"/>
      <c r="F603" s="38"/>
      <c r="G603" s="21"/>
      <c r="H603" s="75"/>
      <c r="I603" s="39"/>
    </row>
    <row r="604" spans="1:9" ht="15.95" customHeight="1">
      <c r="A604" s="17"/>
      <c r="B604" s="125"/>
      <c r="C604" s="31"/>
      <c r="D604" s="38"/>
      <c r="E604" s="38"/>
      <c r="F604" s="38"/>
      <c r="G604" s="21"/>
      <c r="H604" s="75"/>
      <c r="I604" s="39"/>
    </row>
    <row r="605" spans="1:9" ht="15.95" customHeight="1">
      <c r="A605" s="126"/>
      <c r="B605" s="127"/>
      <c r="C605" s="31"/>
      <c r="D605" s="38"/>
      <c r="E605" s="38"/>
      <c r="F605" s="38"/>
      <c r="G605" s="21"/>
      <c r="H605" s="32"/>
      <c r="I605" s="32"/>
    </row>
    <row r="606" spans="1:9" ht="15.95" customHeight="1">
      <c r="A606" s="27"/>
      <c r="B606" s="163"/>
      <c r="C606" s="31"/>
      <c r="D606" s="38"/>
      <c r="E606" s="38"/>
      <c r="F606" s="38"/>
      <c r="G606" s="38"/>
      <c r="H606" s="32"/>
      <c r="I606" s="32"/>
    </row>
    <row r="607" spans="1:9">
      <c r="A607" s="93"/>
      <c r="B607" s="93"/>
      <c r="C607" s="93"/>
      <c r="D607" s="93"/>
      <c r="E607" s="93"/>
      <c r="F607" s="93"/>
      <c r="G607" s="93"/>
      <c r="H607" s="93"/>
      <c r="I607" s="93"/>
    </row>
  </sheetData>
  <mergeCells count="81">
    <mergeCell ref="C4:F4"/>
    <mergeCell ref="C78:F78"/>
    <mergeCell ref="C145:F145"/>
    <mergeCell ref="C212:F212"/>
    <mergeCell ref="C279:F279"/>
    <mergeCell ref="D6:F7"/>
    <mergeCell ref="D80:F81"/>
    <mergeCell ref="D147:F148"/>
    <mergeCell ref="A347:A349"/>
    <mergeCell ref="A414:A416"/>
    <mergeCell ref="A480:A482"/>
    <mergeCell ref="B480:B482"/>
    <mergeCell ref="B542:B544"/>
    <mergeCell ref="A6:A8"/>
    <mergeCell ref="A80:A82"/>
    <mergeCell ref="A147:A149"/>
    <mergeCell ref="A214:A216"/>
    <mergeCell ref="A281:A283"/>
    <mergeCell ref="A547:A549"/>
    <mergeCell ref="B1:B3"/>
    <mergeCell ref="B6:B8"/>
    <mergeCell ref="B75:B77"/>
    <mergeCell ref="B80:B82"/>
    <mergeCell ref="B142:B144"/>
    <mergeCell ref="B147:B149"/>
    <mergeCell ref="B209:B211"/>
    <mergeCell ref="B214:B216"/>
    <mergeCell ref="B276:B278"/>
    <mergeCell ref="B281:B283"/>
    <mergeCell ref="B342:B344"/>
    <mergeCell ref="B347:B349"/>
    <mergeCell ref="B409:B411"/>
    <mergeCell ref="B414:B416"/>
    <mergeCell ref="B475:B477"/>
    <mergeCell ref="B547:B549"/>
    <mergeCell ref="C6:C8"/>
    <mergeCell ref="C80:C82"/>
    <mergeCell ref="C147:C149"/>
    <mergeCell ref="C214:C216"/>
    <mergeCell ref="C281:C283"/>
    <mergeCell ref="C347:C349"/>
    <mergeCell ref="C414:C416"/>
    <mergeCell ref="C480:C482"/>
    <mergeCell ref="C547:C549"/>
    <mergeCell ref="C345:F345"/>
    <mergeCell ref="C412:F412"/>
    <mergeCell ref="C478:F478"/>
    <mergeCell ref="C545:F545"/>
    <mergeCell ref="D281:F282"/>
    <mergeCell ref="D214:F215"/>
    <mergeCell ref="G6:G8"/>
    <mergeCell ref="G80:G82"/>
    <mergeCell ref="G147:G149"/>
    <mergeCell ref="G214:G216"/>
    <mergeCell ref="G281:G283"/>
    <mergeCell ref="H6:H8"/>
    <mergeCell ref="H80:H82"/>
    <mergeCell ref="H147:H149"/>
    <mergeCell ref="H214:H216"/>
    <mergeCell ref="H281:H283"/>
    <mergeCell ref="I6:I8"/>
    <mergeCell ref="I80:I82"/>
    <mergeCell ref="I147:I149"/>
    <mergeCell ref="I214:I216"/>
    <mergeCell ref="I281:I283"/>
    <mergeCell ref="I347:I349"/>
    <mergeCell ref="I414:I416"/>
    <mergeCell ref="I480:I482"/>
    <mergeCell ref="I547:I549"/>
    <mergeCell ref="D547:F548"/>
    <mergeCell ref="D414:F415"/>
    <mergeCell ref="D480:F481"/>
    <mergeCell ref="D347:F348"/>
    <mergeCell ref="G347:G349"/>
    <mergeCell ref="G414:G416"/>
    <mergeCell ref="G480:G482"/>
    <mergeCell ref="G547:G549"/>
    <mergeCell ref="H347:H349"/>
    <mergeCell ref="H414:H416"/>
    <mergeCell ref="H480:H482"/>
    <mergeCell ref="H547:H549"/>
  </mergeCells>
  <pageMargins left="0.39370078740157499" right="0.196850393700787" top="0.196850393700787" bottom="0.39370078740157499" header="0.511811023622047" footer="0.511811023622047"/>
  <pageSetup paperSize="9" scale="78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J67"/>
  <sheetViews>
    <sheetView tabSelected="1" topLeftCell="A50" zoomScale="120" zoomScaleNormal="120" workbookViewId="0">
      <selection activeCell="B7" sqref="B7"/>
    </sheetView>
  </sheetViews>
  <sheetFormatPr baseColWidth="10" defaultColWidth="9.140625" defaultRowHeight="12.75"/>
  <cols>
    <col min="1" max="1" width="9.7109375" customWidth="1"/>
    <col min="2" max="2" width="54.42578125" customWidth="1"/>
    <col min="3" max="3" width="11.5703125" customWidth="1"/>
    <col min="4" max="4" width="12.85546875" customWidth="1"/>
    <col min="5" max="5" width="13.85546875" customWidth="1"/>
    <col min="6" max="6" width="15.85546875" customWidth="1"/>
  </cols>
  <sheetData>
    <row r="2" spans="1:10" ht="13.5" thickBot="1"/>
    <row r="3" spans="1:10" ht="20.25" customHeight="1" thickBot="1">
      <c r="A3" s="254" t="s">
        <v>287</v>
      </c>
      <c r="B3" s="255" t="s">
        <v>288</v>
      </c>
      <c r="C3" s="254" t="s">
        <v>11</v>
      </c>
      <c r="D3" s="254" t="s">
        <v>347</v>
      </c>
      <c r="E3" s="254" t="s">
        <v>289</v>
      </c>
      <c r="F3" s="254" t="s">
        <v>290</v>
      </c>
    </row>
    <row r="4" spans="1:10" ht="13.5" customHeight="1">
      <c r="A4" s="205"/>
      <c r="B4" s="206" t="s">
        <v>291</v>
      </c>
      <c r="C4" s="207"/>
      <c r="D4" s="208"/>
      <c r="E4" s="208"/>
      <c r="F4" s="208"/>
    </row>
    <row r="5" spans="1:10">
      <c r="A5" s="207">
        <v>1</v>
      </c>
      <c r="B5" s="209" t="s">
        <v>314</v>
      </c>
      <c r="C5" s="210" t="s">
        <v>26</v>
      </c>
      <c r="D5" s="211">
        <v>206.76</v>
      </c>
      <c r="E5" s="211"/>
      <c r="F5" s="211"/>
    </row>
    <row r="6" spans="1:10">
      <c r="A6" s="207">
        <f>A5+1</f>
        <v>2</v>
      </c>
      <c r="B6" s="209" t="s">
        <v>332</v>
      </c>
      <c r="C6" s="210" t="s">
        <v>26</v>
      </c>
      <c r="D6" s="211">
        <v>56.52</v>
      </c>
      <c r="E6" s="211"/>
      <c r="F6" s="211"/>
    </row>
    <row r="7" spans="1:10" ht="14.65" customHeight="1">
      <c r="A7" s="207">
        <f>A6+1</f>
        <v>3</v>
      </c>
      <c r="B7" s="212" t="s">
        <v>316</v>
      </c>
      <c r="C7" s="210" t="s">
        <v>26</v>
      </c>
      <c r="D7" s="211">
        <v>110.88</v>
      </c>
      <c r="E7" s="211"/>
      <c r="F7" s="211"/>
    </row>
    <row r="8" spans="1:10" ht="14.65" customHeight="1">
      <c r="A8" s="207">
        <f>A7+1</f>
        <v>4</v>
      </c>
      <c r="B8" s="212" t="s">
        <v>300</v>
      </c>
      <c r="C8" s="210" t="s">
        <v>29</v>
      </c>
      <c r="D8" s="211">
        <v>3</v>
      </c>
      <c r="E8" s="211"/>
      <c r="F8" s="211"/>
    </row>
    <row r="9" spans="1:10" ht="15.4" customHeight="1">
      <c r="A9" s="207">
        <f>A8+1</f>
        <v>5</v>
      </c>
      <c r="B9" s="212" t="s">
        <v>279</v>
      </c>
      <c r="C9" s="210" t="s">
        <v>26</v>
      </c>
      <c r="D9" s="211">
        <v>53.14</v>
      </c>
      <c r="E9" s="211"/>
      <c r="F9" s="211"/>
    </row>
    <row r="10" spans="1:10" ht="14.65" customHeight="1">
      <c r="A10" s="207">
        <f t="shared" ref="A10" si="0">A9+1</f>
        <v>6</v>
      </c>
      <c r="B10" s="212" t="s">
        <v>329</v>
      </c>
      <c r="C10" s="210" t="s">
        <v>311</v>
      </c>
      <c r="D10" s="211">
        <v>1</v>
      </c>
      <c r="E10" s="211"/>
      <c r="F10" s="211"/>
    </row>
    <row r="11" spans="1:10" ht="14.65" customHeight="1" thickBot="1">
      <c r="A11" s="213"/>
      <c r="B11" s="214" t="s">
        <v>292</v>
      </c>
      <c r="C11" s="213"/>
      <c r="D11" s="215"/>
      <c r="E11" s="215"/>
      <c r="F11" s="216"/>
    </row>
    <row r="12" spans="1:10" s="203" customFormat="1" ht="10.5" customHeight="1">
      <c r="A12" s="222"/>
      <c r="B12" s="206" t="s">
        <v>307</v>
      </c>
      <c r="C12" s="223"/>
      <c r="D12" s="223"/>
      <c r="E12" s="223"/>
      <c r="F12" s="224"/>
      <c r="G12" s="204"/>
      <c r="H12" s="204"/>
      <c r="I12" s="204"/>
      <c r="J12" s="204"/>
    </row>
    <row r="13" spans="1:10" s="204" customFormat="1" ht="15" customHeight="1">
      <c r="A13" s="207">
        <f>A10+1</f>
        <v>7</v>
      </c>
      <c r="B13" s="205" t="s">
        <v>99</v>
      </c>
      <c r="C13" s="207" t="s">
        <v>26</v>
      </c>
      <c r="D13" s="211">
        <v>206.76</v>
      </c>
      <c r="E13" s="211"/>
      <c r="F13" s="217"/>
    </row>
    <row r="14" spans="1:10" s="204" customFormat="1" ht="15" customHeight="1">
      <c r="A14" s="207">
        <f>A13+1</f>
        <v>8</v>
      </c>
      <c r="B14" s="205" t="s">
        <v>302</v>
      </c>
      <c r="C14" s="207" t="s">
        <v>26</v>
      </c>
      <c r="D14" s="211">
        <f>D13</f>
        <v>206.76</v>
      </c>
      <c r="E14" s="217"/>
      <c r="F14" s="217"/>
    </row>
    <row r="15" spans="1:10" s="204" customFormat="1" ht="15" customHeight="1">
      <c r="A15" s="207">
        <f>A14+1</f>
        <v>9</v>
      </c>
      <c r="B15" s="205" t="s">
        <v>303</v>
      </c>
      <c r="C15" s="207" t="s">
        <v>26</v>
      </c>
      <c r="D15" s="211">
        <f>D14</f>
        <v>206.76</v>
      </c>
      <c r="E15" s="211"/>
      <c r="F15" s="217"/>
    </row>
    <row r="16" spans="1:10" s="204" customFormat="1" ht="15" customHeight="1">
      <c r="A16" s="207">
        <f>A15+1</f>
        <v>10</v>
      </c>
      <c r="B16" s="205" t="s">
        <v>326</v>
      </c>
      <c r="C16" s="207" t="s">
        <v>26</v>
      </c>
      <c r="D16" s="211">
        <v>54.81</v>
      </c>
      <c r="E16" s="211"/>
      <c r="F16" s="217"/>
    </row>
    <row r="17" spans="1:6" s="204" customFormat="1" ht="12.75" customHeight="1">
      <c r="A17" s="207">
        <f>A16+1</f>
        <v>11</v>
      </c>
      <c r="B17" s="205" t="s">
        <v>304</v>
      </c>
      <c r="C17" s="207" t="s">
        <v>29</v>
      </c>
      <c r="D17" s="211">
        <v>76.08</v>
      </c>
      <c r="E17" s="217"/>
      <c r="F17" s="217"/>
    </row>
    <row r="18" spans="1:6" s="204" customFormat="1" ht="15" customHeight="1">
      <c r="A18" s="207">
        <f t="shared" ref="A18" si="1">A17+1</f>
        <v>12</v>
      </c>
      <c r="B18" s="205" t="s">
        <v>305</v>
      </c>
      <c r="C18" s="207" t="s">
        <v>29</v>
      </c>
      <c r="D18" s="211">
        <v>76.08</v>
      </c>
      <c r="E18" s="217"/>
      <c r="F18" s="217"/>
    </row>
    <row r="19" spans="1:6" ht="13.5" customHeight="1">
      <c r="A19" s="207">
        <f>+A18+1</f>
        <v>13</v>
      </c>
      <c r="B19" s="212" t="s">
        <v>315</v>
      </c>
      <c r="C19" s="207" t="s">
        <v>26</v>
      </c>
      <c r="D19" s="211">
        <v>84.8</v>
      </c>
      <c r="E19" s="211"/>
      <c r="F19" s="211"/>
    </row>
    <row r="20" spans="1:6" ht="16.149999999999999" customHeight="1">
      <c r="A20" s="207">
        <f>+A19+1</f>
        <v>14</v>
      </c>
      <c r="B20" s="212" t="s">
        <v>327</v>
      </c>
      <c r="C20" s="207" t="s">
        <v>26</v>
      </c>
      <c r="D20" s="211">
        <v>45.92</v>
      </c>
      <c r="E20" s="211"/>
      <c r="F20" s="211"/>
    </row>
    <row r="21" spans="1:6" s="204" customFormat="1" ht="15.75" thickBot="1">
      <c r="A21" s="213"/>
      <c r="B21" s="214" t="s">
        <v>306</v>
      </c>
      <c r="C21" s="215"/>
      <c r="D21" s="215"/>
      <c r="E21" s="215"/>
      <c r="F21" s="218"/>
    </row>
    <row r="22" spans="1:6">
      <c r="A22" s="205"/>
      <c r="B22" s="206" t="s">
        <v>308</v>
      </c>
      <c r="C22" s="207"/>
      <c r="D22" s="208"/>
      <c r="E22" s="211"/>
      <c r="F22" s="211"/>
    </row>
    <row r="23" spans="1:6" ht="16.149999999999999" customHeight="1">
      <c r="A23" s="207">
        <f>A20+1</f>
        <v>15</v>
      </c>
      <c r="B23" s="212" t="s">
        <v>323</v>
      </c>
      <c r="C23" s="207" t="s">
        <v>26</v>
      </c>
      <c r="D23" s="211">
        <v>57.6</v>
      </c>
      <c r="E23" s="211"/>
      <c r="F23" s="211"/>
    </row>
    <row r="24" spans="1:6" ht="16.149999999999999" customHeight="1">
      <c r="A24" s="207">
        <f>A23+1</f>
        <v>16</v>
      </c>
      <c r="B24" s="212" t="s">
        <v>324</v>
      </c>
      <c r="C24" s="207" t="s">
        <v>26</v>
      </c>
      <c r="D24" s="211">
        <v>83.9</v>
      </c>
      <c r="E24" s="211"/>
      <c r="F24" s="211"/>
    </row>
    <row r="25" spans="1:6" ht="16.149999999999999" customHeight="1">
      <c r="A25" s="207">
        <f>A24+1</f>
        <v>17</v>
      </c>
      <c r="B25" s="212" t="s">
        <v>331</v>
      </c>
      <c r="C25" s="207" t="s">
        <v>26</v>
      </c>
      <c r="D25" s="211">
        <v>426.64</v>
      </c>
      <c r="E25" s="211"/>
      <c r="F25" s="211"/>
    </row>
    <row r="26" spans="1:6">
      <c r="A26" s="207">
        <f>A25+1</f>
        <v>18</v>
      </c>
      <c r="B26" s="212" t="s">
        <v>322</v>
      </c>
      <c r="C26" s="207" t="s">
        <v>26</v>
      </c>
      <c r="D26" s="211">
        <v>43.2</v>
      </c>
      <c r="E26" s="211"/>
      <c r="F26" s="211"/>
    </row>
    <row r="27" spans="1:6">
      <c r="A27" s="207">
        <f>A26+1</f>
        <v>19</v>
      </c>
      <c r="B27" s="212" t="s">
        <v>317</v>
      </c>
      <c r="C27" s="207" t="s">
        <v>26</v>
      </c>
      <c r="D27" s="211">
        <v>4.8</v>
      </c>
      <c r="E27" s="211"/>
      <c r="F27" s="211"/>
    </row>
    <row r="28" spans="1:6" ht="14.65" customHeight="1" thickBot="1">
      <c r="A28" s="213"/>
      <c r="B28" s="214" t="s">
        <v>293</v>
      </c>
      <c r="C28" s="215"/>
      <c r="D28" s="215"/>
      <c r="E28" s="215"/>
      <c r="F28" s="216"/>
    </row>
    <row r="29" spans="1:6">
      <c r="A29" s="205"/>
      <c r="B29" s="206" t="s">
        <v>309</v>
      </c>
      <c r="C29" s="207"/>
      <c r="D29" s="208"/>
      <c r="E29" s="211"/>
      <c r="F29" s="211"/>
    </row>
    <row r="30" spans="1:6">
      <c r="A30" s="205"/>
      <c r="B30" s="206" t="s">
        <v>280</v>
      </c>
      <c r="C30" s="207"/>
      <c r="D30" s="208"/>
      <c r="E30" s="211"/>
      <c r="F30" s="211"/>
    </row>
    <row r="31" spans="1:6" ht="16.149999999999999" customHeight="1">
      <c r="A31" s="207">
        <f>A27+1</f>
        <v>20</v>
      </c>
      <c r="B31" s="212" t="s">
        <v>319</v>
      </c>
      <c r="C31" s="207" t="s">
        <v>278</v>
      </c>
      <c r="D31" s="211">
        <v>43</v>
      </c>
      <c r="E31" s="211"/>
      <c r="F31" s="211"/>
    </row>
    <row r="32" spans="1:6" ht="14.65" customHeight="1">
      <c r="A32" s="207">
        <f>A31+1</f>
        <v>21</v>
      </c>
      <c r="B32" s="205" t="s">
        <v>286</v>
      </c>
      <c r="C32" s="207" t="s">
        <v>26</v>
      </c>
      <c r="D32" s="211">
        <v>3.74</v>
      </c>
      <c r="E32" s="211"/>
      <c r="F32" s="211"/>
    </row>
    <row r="33" spans="1:6" ht="14.65" customHeight="1">
      <c r="A33" s="207">
        <f>A32+1</f>
        <v>22</v>
      </c>
      <c r="B33" s="212" t="s">
        <v>320</v>
      </c>
      <c r="C33" s="207" t="s">
        <v>26</v>
      </c>
      <c r="D33" s="211">
        <v>41.8</v>
      </c>
      <c r="E33" s="211"/>
      <c r="F33" s="211"/>
    </row>
    <row r="34" spans="1:6" ht="14.65" customHeight="1">
      <c r="A34" s="207">
        <f>A33+1</f>
        <v>23</v>
      </c>
      <c r="B34" s="212" t="s">
        <v>328</v>
      </c>
      <c r="C34" s="207" t="s">
        <v>26</v>
      </c>
      <c r="D34" s="211">
        <v>212</v>
      </c>
      <c r="E34" s="211"/>
      <c r="F34" s="211"/>
    </row>
    <row r="35" spans="1:6">
      <c r="A35" s="205"/>
      <c r="B35" s="206" t="s">
        <v>281</v>
      </c>
      <c r="C35" s="207"/>
      <c r="D35" s="211"/>
      <c r="E35" s="211"/>
      <c r="F35" s="211"/>
    </row>
    <row r="36" spans="1:6" ht="14.65" customHeight="1">
      <c r="A36" s="207">
        <f>A34+1</f>
        <v>24</v>
      </c>
      <c r="B36" s="205" t="s">
        <v>333</v>
      </c>
      <c r="C36" s="207" t="s">
        <v>29</v>
      </c>
      <c r="D36" s="211">
        <v>85.1</v>
      </c>
      <c r="E36" s="211"/>
      <c r="F36" s="211"/>
    </row>
    <row r="37" spans="1:6">
      <c r="A37" s="205"/>
      <c r="B37" s="206" t="s">
        <v>283</v>
      </c>
      <c r="C37" s="207"/>
      <c r="D37" s="211"/>
      <c r="E37" s="211"/>
      <c r="F37" s="211"/>
    </row>
    <row r="38" spans="1:6" ht="16.149999999999999" customHeight="1">
      <c r="A38" s="207">
        <f>A36+1</f>
        <v>25</v>
      </c>
      <c r="B38" s="212" t="s">
        <v>318</v>
      </c>
      <c r="C38" s="207" t="s">
        <v>282</v>
      </c>
      <c r="D38" s="211">
        <v>27</v>
      </c>
      <c r="E38" s="219"/>
      <c r="F38" s="211"/>
    </row>
    <row r="39" spans="1:6" ht="21.75" customHeight="1">
      <c r="A39" s="207">
        <f>A38+1</f>
        <v>26</v>
      </c>
      <c r="B39" s="225" t="s">
        <v>334</v>
      </c>
      <c r="C39" s="207" t="s">
        <v>282</v>
      </c>
      <c r="D39" s="211">
        <v>12</v>
      </c>
      <c r="E39" s="219"/>
      <c r="F39" s="211"/>
    </row>
    <row r="40" spans="1:6" ht="14.65" customHeight="1">
      <c r="A40" s="207">
        <f>A39+1</f>
        <v>27</v>
      </c>
      <c r="B40" s="212" t="s">
        <v>330</v>
      </c>
      <c r="C40" s="207" t="s">
        <v>26</v>
      </c>
      <c r="D40" s="211">
        <v>36</v>
      </c>
      <c r="E40" s="211"/>
      <c r="F40" s="211"/>
    </row>
    <row r="41" spans="1:6" ht="14.65" customHeight="1" thickBot="1">
      <c r="A41" s="213"/>
      <c r="B41" s="214" t="s">
        <v>294</v>
      </c>
      <c r="C41" s="215"/>
      <c r="D41" s="215"/>
      <c r="E41" s="215"/>
      <c r="F41" s="216"/>
    </row>
    <row r="42" spans="1:6">
      <c r="A42" s="205"/>
      <c r="B42" s="206" t="s">
        <v>335</v>
      </c>
      <c r="C42" s="207"/>
      <c r="D42" s="208"/>
      <c r="E42" s="211"/>
      <c r="F42" s="211"/>
    </row>
    <row r="43" spans="1:6" ht="15.4" customHeight="1">
      <c r="A43" s="207">
        <f>A40+1</f>
        <v>28</v>
      </c>
      <c r="B43" s="212" t="s">
        <v>285</v>
      </c>
      <c r="C43" s="207" t="s">
        <v>125</v>
      </c>
      <c r="D43" s="221">
        <v>1</v>
      </c>
      <c r="E43" s="211"/>
      <c r="F43" s="211"/>
    </row>
    <row r="44" spans="1:6" ht="15.4" customHeight="1">
      <c r="A44" s="207">
        <f t="shared" ref="A44:A50" si="2">A43+1</f>
        <v>29</v>
      </c>
      <c r="B44" s="212" t="s">
        <v>336</v>
      </c>
      <c r="C44" s="207" t="s">
        <v>282</v>
      </c>
      <c r="D44" s="221">
        <v>5</v>
      </c>
      <c r="E44" s="211"/>
      <c r="F44" s="211"/>
    </row>
    <row r="45" spans="1:6" ht="15.4" customHeight="1">
      <c r="A45" s="207">
        <f t="shared" si="2"/>
        <v>30</v>
      </c>
      <c r="B45" s="212" t="s">
        <v>313</v>
      </c>
      <c r="C45" s="207" t="s">
        <v>282</v>
      </c>
      <c r="D45" s="221">
        <v>22</v>
      </c>
      <c r="E45" s="211"/>
      <c r="F45" s="211"/>
    </row>
    <row r="46" spans="1:6" ht="15.4" customHeight="1">
      <c r="A46" s="207">
        <f t="shared" ref="A46" si="3">A45+1</f>
        <v>31</v>
      </c>
      <c r="B46" s="212" t="s">
        <v>321</v>
      </c>
      <c r="C46" s="207" t="s">
        <v>282</v>
      </c>
      <c r="D46" s="221">
        <v>22</v>
      </c>
      <c r="E46" s="211"/>
      <c r="F46" s="211"/>
    </row>
    <row r="47" spans="1:6" ht="15.4" customHeight="1">
      <c r="A47" s="207">
        <f>A46+1</f>
        <v>32</v>
      </c>
      <c r="B47" s="212" t="s">
        <v>312</v>
      </c>
      <c r="C47" s="207" t="s">
        <v>282</v>
      </c>
      <c r="D47" s="221">
        <v>20</v>
      </c>
      <c r="E47" s="211"/>
      <c r="F47" s="211"/>
    </row>
    <row r="48" spans="1:6" ht="15.4" customHeight="1">
      <c r="A48" s="207">
        <f t="shared" si="2"/>
        <v>33</v>
      </c>
      <c r="B48" s="212" t="s">
        <v>284</v>
      </c>
      <c r="C48" s="207" t="s">
        <v>282</v>
      </c>
      <c r="D48" s="221">
        <v>6</v>
      </c>
      <c r="E48" s="211"/>
      <c r="F48" s="211"/>
    </row>
    <row r="49" spans="1:6" ht="15.4" customHeight="1">
      <c r="A49" s="207">
        <f>A48+1</f>
        <v>34</v>
      </c>
      <c r="B49" s="212" t="s">
        <v>337</v>
      </c>
      <c r="C49" s="207" t="s">
        <v>282</v>
      </c>
      <c r="D49" s="221">
        <v>6</v>
      </c>
      <c r="E49" s="211"/>
      <c r="F49" s="211"/>
    </row>
    <row r="50" spans="1:6" ht="15.4" customHeight="1">
      <c r="A50" s="207">
        <f t="shared" si="2"/>
        <v>35</v>
      </c>
      <c r="B50" s="212" t="s">
        <v>338</v>
      </c>
      <c r="C50" s="207" t="s">
        <v>282</v>
      </c>
      <c r="D50" s="221">
        <v>6</v>
      </c>
      <c r="E50" s="211"/>
      <c r="F50" s="211"/>
    </row>
    <row r="51" spans="1:6" ht="15.4" customHeight="1" thickBot="1">
      <c r="A51" s="213"/>
      <c r="B51" s="214" t="s">
        <v>342</v>
      </c>
      <c r="C51" s="215"/>
      <c r="D51" s="215"/>
      <c r="E51" s="215"/>
      <c r="F51" s="216"/>
    </row>
    <row r="52" spans="1:6">
      <c r="A52" s="205"/>
      <c r="B52" s="206" t="s">
        <v>343</v>
      </c>
      <c r="C52" s="207"/>
      <c r="D52" s="208"/>
      <c r="E52" s="211"/>
      <c r="F52" s="211"/>
    </row>
    <row r="53" spans="1:6" ht="15.4" customHeight="1">
      <c r="A53" s="207">
        <f>A50+1</f>
        <v>36</v>
      </c>
      <c r="B53" s="212" t="s">
        <v>339</v>
      </c>
      <c r="C53" s="207" t="s">
        <v>282</v>
      </c>
      <c r="D53" s="221">
        <v>6</v>
      </c>
      <c r="E53" s="211"/>
      <c r="F53" s="211"/>
    </row>
    <row r="54" spans="1:6" ht="12.75" customHeight="1">
      <c r="A54" s="207">
        <f>A53+1</f>
        <v>37</v>
      </c>
      <c r="B54" s="212" t="s">
        <v>340</v>
      </c>
      <c r="C54" s="207" t="s">
        <v>282</v>
      </c>
      <c r="D54" s="221">
        <v>6</v>
      </c>
      <c r="E54" s="211"/>
      <c r="F54" s="211"/>
    </row>
    <row r="55" spans="1:6" ht="15.4" customHeight="1">
      <c r="A55" s="207">
        <f>+A54+1</f>
        <v>38</v>
      </c>
      <c r="B55" s="212" t="s">
        <v>341</v>
      </c>
      <c r="C55" s="207" t="s">
        <v>282</v>
      </c>
      <c r="D55" s="221">
        <v>6</v>
      </c>
      <c r="E55" s="211"/>
      <c r="F55" s="211"/>
    </row>
    <row r="56" spans="1:6" ht="16.149999999999999" customHeight="1">
      <c r="A56" s="207">
        <f>A55+1</f>
        <v>39</v>
      </c>
      <c r="B56" s="212" t="s">
        <v>301</v>
      </c>
      <c r="C56" s="207" t="s">
        <v>29</v>
      </c>
      <c r="D56" s="211">
        <v>14</v>
      </c>
      <c r="E56" s="211"/>
      <c r="F56" s="211"/>
    </row>
    <row r="57" spans="1:6" ht="14.65" customHeight="1" thickBot="1">
      <c r="A57" s="213"/>
      <c r="B57" s="214" t="s">
        <v>344</v>
      </c>
      <c r="C57" s="215"/>
      <c r="D57" s="215"/>
      <c r="E57" s="215"/>
      <c r="F57" s="216"/>
    </row>
    <row r="58" spans="1:6">
      <c r="A58" s="205"/>
      <c r="B58" s="206" t="s">
        <v>310</v>
      </c>
      <c r="C58" s="207"/>
      <c r="D58" s="208"/>
      <c r="E58" s="211"/>
      <c r="F58" s="211"/>
    </row>
    <row r="59" spans="1:6" ht="15.4" customHeight="1">
      <c r="A59" s="207">
        <f>A56+1</f>
        <v>40</v>
      </c>
      <c r="B59" s="212" t="s">
        <v>345</v>
      </c>
      <c r="C59" s="207" t="s">
        <v>26</v>
      </c>
      <c r="D59" s="211">
        <v>534.38</v>
      </c>
      <c r="E59" s="211"/>
      <c r="F59" s="211"/>
    </row>
    <row r="60" spans="1:6" ht="16.5" customHeight="1">
      <c r="A60" s="207">
        <f>A59+1</f>
        <v>41</v>
      </c>
      <c r="B60" s="220" t="s">
        <v>346</v>
      </c>
      <c r="C60" s="207" t="s">
        <v>26</v>
      </c>
      <c r="D60" s="211">
        <v>5090.8599999999997</v>
      </c>
      <c r="E60" s="211"/>
      <c r="F60" s="211"/>
    </row>
    <row r="61" spans="1:6" ht="15.4" customHeight="1">
      <c r="A61" s="207">
        <f>A60+1</f>
        <v>42</v>
      </c>
      <c r="B61" s="212" t="s">
        <v>295</v>
      </c>
      <c r="C61" s="207" t="s">
        <v>26</v>
      </c>
      <c r="D61" s="211">
        <v>285.12</v>
      </c>
      <c r="E61" s="211"/>
      <c r="F61" s="211"/>
    </row>
    <row r="62" spans="1:6" ht="12.75" customHeight="1">
      <c r="A62" s="207">
        <f>A61+1</f>
        <v>43</v>
      </c>
      <c r="B62" s="212" t="s">
        <v>325</v>
      </c>
      <c r="C62" s="207" t="s">
        <v>26</v>
      </c>
      <c r="D62" s="211">
        <v>150.47999999999999</v>
      </c>
      <c r="E62" s="211"/>
      <c r="F62" s="211"/>
    </row>
    <row r="63" spans="1:6" ht="15.4" customHeight="1" thickBot="1">
      <c r="A63" s="213"/>
      <c r="B63" s="214" t="s">
        <v>296</v>
      </c>
      <c r="C63" s="215"/>
      <c r="D63" s="215"/>
      <c r="E63" s="215"/>
      <c r="F63" s="216"/>
    </row>
    <row r="64" spans="1:6" ht="15.75" customHeight="1">
      <c r="A64" s="246" t="s">
        <v>297</v>
      </c>
      <c r="B64" s="247"/>
      <c r="C64" s="247"/>
      <c r="D64" s="247"/>
      <c r="E64" s="247"/>
      <c r="F64" s="248"/>
    </row>
    <row r="65" spans="1:6" ht="10.5" customHeight="1">
      <c r="A65" s="249" t="s">
        <v>298</v>
      </c>
      <c r="B65" s="245"/>
      <c r="C65" s="245"/>
      <c r="D65" s="245"/>
      <c r="E65" s="245"/>
      <c r="F65" s="250"/>
    </row>
    <row r="66" spans="1:6" ht="14.25" customHeight="1" thickBot="1">
      <c r="A66" s="251" t="s">
        <v>299</v>
      </c>
      <c r="B66" s="252"/>
      <c r="C66" s="252"/>
      <c r="D66" s="252"/>
      <c r="E66" s="252"/>
      <c r="F66" s="253"/>
    </row>
    <row r="67" spans="1:6" ht="19.5">
      <c r="A67" s="1"/>
      <c r="B67" s="2"/>
      <c r="C67" s="2"/>
    </row>
  </sheetData>
  <mergeCells count="3">
    <mergeCell ref="A64:E64"/>
    <mergeCell ref="A65:E65"/>
    <mergeCell ref="A66:E66"/>
  </mergeCells>
  <pageMargins left="0.19685039370078741" right="0.19685039370078741" top="0.19685039370078741" bottom="0.19685039370078741" header="0.15748031496062992" footer="0.15748031496062992"/>
  <pageSetup paperSize="8" scale="1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Dépendances</vt:lpstr>
      <vt:lpstr>Mosquée</vt:lpstr>
      <vt:lpstr>BPDE</vt:lpstr>
    </vt:vector>
  </TitlesOfParts>
  <Company>^HABOUS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HAFFOU CHAKIB</dc:creator>
  <cp:lastModifiedBy>SANAA FIKRI</cp:lastModifiedBy>
  <cp:lastPrinted>2026-07-07T16:52:51Z</cp:lastPrinted>
  <dcterms:created xsi:type="dcterms:W3CDTF">2005-10-12T15:11:00Z</dcterms:created>
  <dcterms:modified xsi:type="dcterms:W3CDTF">2026-07-07T17:11:08Z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B55AAE9E3FEB4A00AA166D49ED9C72E7_12</vt:lpwstr>
  </property>
  <property fmtid="{D5CDD505-2E9C-101B-9397-08002B2CF9AE}" pid="3" name="KSOProductBuildVer">
    <vt:lpwstr>1036-12.2.0.20795</vt:lpwstr>
  </property>
</Properties>
</file>